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ul\Dropbox\BOOK PROJECT\MANUSCRIPT\EXCEL WORKBOOKS\"/>
    </mc:Choice>
  </mc:AlternateContent>
  <bookViews>
    <workbookView xWindow="840" yWindow="0" windowWidth="25440" windowHeight="16620" tabRatio="726"/>
  </bookViews>
  <sheets>
    <sheet name="INPUT" sheetId="1" r:id="rId1"/>
    <sheet name="OVERVIEW" sheetId="3" r:id="rId2"/>
    <sheet name="INCOME STATEMENT ANALYSIS" sheetId="4" r:id="rId3"/>
    <sheet name="BALANCE SHEET ANALYSIS" sheetId="5" r:id="rId4"/>
    <sheet name="RATIO ANALYSIS" sheetId="6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F48" i="6"/>
  <c r="F16" i="1"/>
  <c r="E48" i="6"/>
  <c r="E16" i="1"/>
  <c r="D48" i="6"/>
  <c r="D16" i="1"/>
  <c r="C48" i="6"/>
  <c r="C16" i="1"/>
  <c r="B48" i="6"/>
  <c r="F47" i="6"/>
  <c r="E47" i="6"/>
  <c r="D47" i="6"/>
  <c r="C47" i="6"/>
  <c r="B47" i="6"/>
  <c r="F46" i="6"/>
  <c r="E46" i="6"/>
  <c r="D46" i="6"/>
  <c r="C46" i="6"/>
  <c r="B46" i="6"/>
  <c r="G20" i="3"/>
  <c r="F20" i="3"/>
  <c r="E20" i="3"/>
  <c r="D20" i="3"/>
  <c r="C20" i="3"/>
  <c r="F45" i="6"/>
  <c r="E45" i="6"/>
  <c r="D45" i="6"/>
  <c r="C45" i="6"/>
  <c r="B45" i="6"/>
  <c r="F35" i="6"/>
  <c r="E35" i="6"/>
  <c r="D35" i="6"/>
  <c r="C35" i="6"/>
  <c r="B35" i="6"/>
  <c r="F34" i="6"/>
  <c r="E34" i="6"/>
  <c r="D34" i="6"/>
  <c r="C34" i="6"/>
  <c r="B34" i="6"/>
  <c r="G13" i="1"/>
  <c r="F41" i="6"/>
  <c r="F13" i="1"/>
  <c r="E41" i="6"/>
  <c r="E13" i="1"/>
  <c r="D41" i="6"/>
  <c r="D13" i="1"/>
  <c r="C41" i="6"/>
  <c r="C13" i="1"/>
  <c r="B41" i="6"/>
  <c r="F40" i="6"/>
  <c r="E40" i="6"/>
  <c r="D40" i="6"/>
  <c r="C40" i="6"/>
  <c r="B40" i="6"/>
  <c r="F39" i="6"/>
  <c r="E39" i="6"/>
  <c r="D39" i="6"/>
  <c r="C39" i="6"/>
  <c r="B39" i="6"/>
  <c r="F32" i="6"/>
  <c r="E32" i="6"/>
  <c r="D32" i="6"/>
  <c r="C32" i="6"/>
  <c r="B32" i="6"/>
  <c r="F28" i="6"/>
  <c r="E28" i="6"/>
  <c r="D28" i="6"/>
  <c r="C28" i="6"/>
  <c r="B28" i="6"/>
  <c r="F27" i="6"/>
  <c r="E27" i="6"/>
  <c r="D27" i="6"/>
  <c r="C27" i="6"/>
  <c r="B27" i="6"/>
  <c r="F15" i="6"/>
  <c r="F16" i="6"/>
  <c r="F17" i="6"/>
  <c r="F18" i="6"/>
  <c r="E15" i="6"/>
  <c r="E16" i="6"/>
  <c r="E17" i="6"/>
  <c r="E18" i="6"/>
  <c r="D15" i="6"/>
  <c r="D16" i="6"/>
  <c r="D17" i="6"/>
  <c r="D18" i="6"/>
  <c r="C15" i="6"/>
  <c r="C16" i="6"/>
  <c r="C17" i="6"/>
  <c r="C18" i="6"/>
  <c r="B15" i="6"/>
  <c r="B16" i="6"/>
  <c r="B17" i="6"/>
  <c r="B18" i="6"/>
  <c r="F14" i="6"/>
  <c r="F13" i="6"/>
  <c r="E14" i="6"/>
  <c r="E13" i="6"/>
  <c r="D14" i="6"/>
  <c r="D13" i="6"/>
  <c r="C14" i="6"/>
  <c r="C13" i="6"/>
  <c r="B14" i="6"/>
  <c r="B13" i="6"/>
  <c r="F22" i="6"/>
  <c r="E22" i="6"/>
  <c r="D22" i="6"/>
  <c r="C22" i="6"/>
  <c r="B22" i="6"/>
  <c r="F23" i="6"/>
  <c r="E23" i="6"/>
  <c r="D23" i="6"/>
  <c r="C23" i="6"/>
  <c r="B23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A1" i="6"/>
  <c r="A1" i="5"/>
  <c r="A1" i="4"/>
  <c r="A1" i="3"/>
  <c r="F10" i="5"/>
  <c r="F5" i="5"/>
  <c r="F18" i="5"/>
  <c r="E10" i="5"/>
  <c r="E5" i="5"/>
  <c r="E18" i="5"/>
  <c r="D10" i="5"/>
  <c r="D5" i="5"/>
  <c r="D18" i="5"/>
  <c r="C10" i="5"/>
  <c r="C5" i="5"/>
  <c r="C18" i="5"/>
  <c r="B10" i="5"/>
  <c r="B5" i="5"/>
  <c r="B18" i="5"/>
  <c r="F9" i="5"/>
  <c r="F17" i="5"/>
  <c r="E9" i="5"/>
  <c r="E17" i="5"/>
  <c r="D9" i="5"/>
  <c r="D17" i="5"/>
  <c r="C9" i="5"/>
  <c r="C17" i="5"/>
  <c r="B9" i="5"/>
  <c r="B17" i="5"/>
  <c r="F8" i="5"/>
  <c r="F16" i="5"/>
  <c r="E8" i="5"/>
  <c r="E16" i="5"/>
  <c r="D8" i="5"/>
  <c r="D16" i="5"/>
  <c r="C8" i="5"/>
  <c r="C16" i="5"/>
  <c r="B8" i="5"/>
  <c r="B16" i="5"/>
  <c r="F7" i="5"/>
  <c r="F15" i="5"/>
  <c r="E7" i="5"/>
  <c r="E15" i="5"/>
  <c r="D7" i="5"/>
  <c r="D15" i="5"/>
  <c r="C7" i="5"/>
  <c r="C15" i="5"/>
  <c r="B7" i="5"/>
  <c r="B15" i="5"/>
  <c r="F6" i="5"/>
  <c r="F14" i="5"/>
  <c r="E6" i="5"/>
  <c r="E14" i="5"/>
  <c r="D6" i="5"/>
  <c r="D14" i="5"/>
  <c r="C6" i="5"/>
  <c r="C14" i="5"/>
  <c r="B6" i="5"/>
  <c r="B14" i="5"/>
  <c r="G13" i="3"/>
  <c r="F13" i="3"/>
  <c r="E13" i="3"/>
  <c r="D13" i="3"/>
  <c r="C13" i="3"/>
  <c r="G6" i="3"/>
  <c r="G9" i="3"/>
  <c r="G11" i="3"/>
  <c r="F6" i="3"/>
  <c r="F9" i="3"/>
  <c r="F11" i="3"/>
  <c r="E6" i="3"/>
  <c r="E9" i="3"/>
  <c r="E11" i="3"/>
  <c r="D6" i="3"/>
  <c r="D9" i="3"/>
  <c r="D11" i="3"/>
  <c r="C6" i="3"/>
  <c r="C9" i="3"/>
  <c r="C11" i="3"/>
  <c r="E8" i="4"/>
  <c r="F8" i="4"/>
  <c r="E21" i="4"/>
  <c r="D8" i="4"/>
  <c r="D21" i="4"/>
  <c r="C8" i="4"/>
  <c r="C21" i="4"/>
  <c r="B8" i="4"/>
  <c r="B21" i="4"/>
  <c r="E7" i="4"/>
  <c r="F7" i="4"/>
  <c r="E20" i="4"/>
  <c r="D7" i="4"/>
  <c r="D20" i="4"/>
  <c r="C7" i="4"/>
  <c r="C20" i="4"/>
  <c r="B7" i="4"/>
  <c r="B20" i="4"/>
  <c r="E6" i="4"/>
  <c r="F6" i="4"/>
  <c r="E19" i="4"/>
  <c r="D6" i="4"/>
  <c r="D19" i="4"/>
  <c r="C6" i="4"/>
  <c r="C19" i="4"/>
  <c r="B6" i="4"/>
  <c r="B19" i="4"/>
  <c r="E5" i="4"/>
  <c r="F5" i="4"/>
  <c r="E18" i="4"/>
  <c r="D5" i="4"/>
  <c r="D18" i="4"/>
  <c r="C5" i="4"/>
  <c r="C18" i="4"/>
  <c r="B5" i="4"/>
  <c r="B18" i="4"/>
  <c r="E14" i="4"/>
  <c r="D14" i="4"/>
  <c r="C14" i="4"/>
  <c r="B14" i="4"/>
  <c r="E13" i="4"/>
  <c r="D13" i="4"/>
  <c r="C13" i="4"/>
  <c r="B13" i="4"/>
  <c r="E12" i="4"/>
  <c r="D12" i="4"/>
  <c r="C12" i="4"/>
  <c r="B12" i="4"/>
  <c r="F14" i="4"/>
  <c r="F13" i="4"/>
  <c r="F12" i="4"/>
  <c r="G16" i="3"/>
  <c r="F16" i="3"/>
  <c r="E16" i="3"/>
  <c r="D16" i="3"/>
  <c r="C16" i="3"/>
  <c r="G7" i="3"/>
  <c r="F7" i="3"/>
  <c r="E7" i="3"/>
  <c r="D7" i="3"/>
  <c r="C7" i="3"/>
  <c r="G18" i="3"/>
  <c r="G17" i="3"/>
  <c r="G5" i="3"/>
  <c r="F18" i="3"/>
  <c r="F17" i="3"/>
  <c r="F5" i="3"/>
  <c r="E18" i="3"/>
  <c r="E17" i="3"/>
  <c r="E5" i="3"/>
  <c r="D18" i="3"/>
  <c r="D17" i="3"/>
  <c r="D5" i="3"/>
  <c r="C18" i="3"/>
  <c r="C17" i="3"/>
  <c r="C5" i="3"/>
</calcChain>
</file>

<file path=xl/sharedStrings.xml><?xml version="1.0" encoding="utf-8"?>
<sst xmlns="http://schemas.openxmlformats.org/spreadsheetml/2006/main" count="109" uniqueCount="76">
  <si>
    <t>Sales revenue</t>
  </si>
  <si>
    <t>Gross profit</t>
  </si>
  <si>
    <t>Operating profit</t>
  </si>
  <si>
    <t>Non-current assets</t>
  </si>
  <si>
    <t>Current assets</t>
  </si>
  <si>
    <t>£m</t>
  </si>
  <si>
    <t>£m's omitted</t>
  </si>
  <si>
    <t xml:space="preserve">£m's omitted </t>
  </si>
  <si>
    <t>Finance expense</t>
  </si>
  <si>
    <t>Profit attributable to equity shareholders</t>
  </si>
  <si>
    <t>Earnings per share</t>
  </si>
  <si>
    <t>Pence</t>
  </si>
  <si>
    <t>Dividend per share</t>
  </si>
  <si>
    <t>Inventories</t>
  </si>
  <si>
    <t>Trade debtors</t>
  </si>
  <si>
    <t>Cash and cash equivalents</t>
  </si>
  <si>
    <t>Other current assets</t>
  </si>
  <si>
    <t>Trade payables</t>
  </si>
  <si>
    <t>Other current liabilities</t>
  </si>
  <si>
    <t>Current portion of loans and overdrafts</t>
  </si>
  <si>
    <t>Equity attributable to equity shareholders</t>
  </si>
  <si>
    <t>Long term portion of loans</t>
  </si>
  <si>
    <t>Net cash flow from operating activities</t>
  </si>
  <si>
    <t>Diluted earnings per share</t>
  </si>
  <si>
    <r>
      <t xml:space="preserve">Cost of sales </t>
    </r>
    <r>
      <rPr>
        <vertAlign val="superscript"/>
        <sz val="11"/>
        <color theme="1"/>
        <rFont val="Arial"/>
      </rPr>
      <t>1</t>
    </r>
  </si>
  <si>
    <r>
      <rPr>
        <i/>
        <vertAlign val="superscript"/>
        <sz val="10"/>
        <color theme="1"/>
        <rFont val="Arial"/>
      </rPr>
      <t>1</t>
    </r>
    <r>
      <rPr>
        <i/>
        <sz val="10"/>
        <color theme="1"/>
        <rFont val="Arial"/>
      </rPr>
      <t xml:space="preserve"> Information taken from Note 2 to the financial statements</t>
    </r>
  </si>
  <si>
    <t>Closing share price</t>
  </si>
  <si>
    <t>Return on equity</t>
  </si>
  <si>
    <t>OVERVIEW OF FINANCIAL RESULTS</t>
  </si>
  <si>
    <r>
      <rPr>
        <i/>
        <vertAlign val="superscript"/>
        <sz val="10"/>
        <color theme="1"/>
        <rFont val="Arial"/>
      </rPr>
      <t>2</t>
    </r>
    <r>
      <rPr>
        <i/>
        <sz val="10"/>
        <color theme="1"/>
        <rFont val="Arial"/>
      </rPr>
      <t xml:space="preserve"> Information taken from Bloomberg.com : nearest to blance sheet date</t>
    </r>
  </si>
  <si>
    <t>% of sales revenue</t>
  </si>
  <si>
    <t>% change over previous year</t>
  </si>
  <si>
    <t>INCOME STATEMENT ANALYSIS</t>
  </si>
  <si>
    <t>BALANCE SHEET ANALYSIS</t>
  </si>
  <si>
    <t>Debt</t>
  </si>
  <si>
    <t>Net working capital</t>
  </si>
  <si>
    <t>Current liabilities exclduing bank loans</t>
  </si>
  <si>
    <t>RATIO ANALYSIS</t>
  </si>
  <si>
    <t>ASSOCIATED BRITISH FOODS PLC</t>
  </si>
  <si>
    <t>Profit margin</t>
  </si>
  <si>
    <t>Net asset turnover</t>
  </si>
  <si>
    <t>Current ratio</t>
  </si>
  <si>
    <t>Acid test ratio</t>
  </si>
  <si>
    <t>Gearing ratio</t>
  </si>
  <si>
    <t>Interest cover</t>
  </si>
  <si>
    <t>Fixed asset turnover</t>
  </si>
  <si>
    <t>Working capital turnover</t>
  </si>
  <si>
    <t>Days sales outstanding</t>
  </si>
  <si>
    <t>Operating cash flow ratio</t>
  </si>
  <si>
    <t>Price / cash flow ratio</t>
  </si>
  <si>
    <t>Cash flow margin ratio</t>
  </si>
  <si>
    <t>Cash flow to debt ratio</t>
  </si>
  <si>
    <t>Profitability ratios</t>
  </si>
  <si>
    <t>Liqudity ratios</t>
  </si>
  <si>
    <t>Asset efficiency ratios</t>
  </si>
  <si>
    <t>Days sales in inventory</t>
  </si>
  <si>
    <t>Creditor days</t>
  </si>
  <si>
    <t>Working capital cycle</t>
  </si>
  <si>
    <t>Capital structure ratios</t>
  </si>
  <si>
    <t>Shareholder return ratios</t>
  </si>
  <si>
    <t>DuPont analysis</t>
  </si>
  <si>
    <t>Total asset turnover</t>
  </si>
  <si>
    <t>Gearing factor</t>
  </si>
  <si>
    <r>
      <t>Closing share price</t>
    </r>
    <r>
      <rPr>
        <vertAlign val="superscript"/>
        <sz val="11"/>
        <color theme="1"/>
        <rFont val="Arial"/>
      </rPr>
      <t xml:space="preserve"> 2</t>
    </r>
  </si>
  <si>
    <t>Price / earnings ratio</t>
  </si>
  <si>
    <t>Dividend yield</t>
  </si>
  <si>
    <t>Net assets</t>
  </si>
  <si>
    <t>Return on net assets</t>
  </si>
  <si>
    <t>% of net assets</t>
  </si>
  <si>
    <r>
      <t xml:space="preserve">Net assets </t>
    </r>
    <r>
      <rPr>
        <vertAlign val="superscript"/>
        <sz val="11"/>
        <color theme="1"/>
        <rFont val="Arial"/>
      </rPr>
      <t>1</t>
    </r>
  </si>
  <si>
    <r>
      <t xml:space="preserve">Return on net assets </t>
    </r>
    <r>
      <rPr>
        <vertAlign val="superscript"/>
        <sz val="11"/>
        <color theme="1"/>
        <rFont val="Arial"/>
      </rPr>
      <t>1</t>
    </r>
  </si>
  <si>
    <r>
      <rPr>
        <i/>
        <vertAlign val="superscript"/>
        <sz val="10"/>
        <color theme="1"/>
        <rFont val="Arial"/>
      </rPr>
      <t>1</t>
    </r>
    <r>
      <rPr>
        <i/>
        <sz val="10"/>
        <color theme="1"/>
        <rFont val="Arial"/>
      </rPr>
      <t xml:space="preserve"> Net assets = non-current assets + net working capital (net current assets excluding current portion of bank loans)</t>
    </r>
  </si>
  <si>
    <t>Cash flow ratios</t>
  </si>
  <si>
    <t>Shares outstanding</t>
  </si>
  <si>
    <t>Millions</t>
  </si>
  <si>
    <t>Operating cash flow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</si>
</sst>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0.0%\ ;\(0.0\)%"/>
    <numFmt numFmtId="168" formatCode="0.00_ ;\-0.00\ "/>
    <numFmt numFmtId="169" formatCode="0.0_ ;\-0.0\ "/>
    <numFmt numFmtId="170" formatCode="0_ ;\-0\ "/>
    <numFmt numFmtId="171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vertAlign val="superscript"/>
      <sz val="11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" fillId="3" borderId="0" xfId="0" applyNumberFormat="1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1" fontId="3" fillId="4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4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vertical="center"/>
      <protection locked="0"/>
    </xf>
    <xf numFmtId="3" fontId="2" fillId="2" borderId="0" xfId="0" quotePrefix="1" applyNumberFormat="1" applyFont="1" applyFill="1" applyAlignment="1" applyProtection="1">
      <alignment vertical="center"/>
      <protection locked="0"/>
    </xf>
    <xf numFmtId="3" fontId="2" fillId="2" borderId="0" xfId="0" quotePrefix="1" applyNumberFormat="1" applyFont="1" applyFill="1" applyAlignment="1" applyProtection="1">
      <alignment horizontal="center" vertical="center"/>
      <protection locked="0"/>
    </xf>
    <xf numFmtId="165" fontId="2" fillId="0" borderId="0" xfId="2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7" fontId="2" fillId="0" borderId="0" xfId="2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2" fillId="4" borderId="0" xfId="2" applyNumberFormat="1" applyFont="1" applyFill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9" fontId="2" fillId="0" borderId="0" xfId="1" applyNumberFormat="1" applyFont="1" applyFill="1" applyAlignment="1">
      <alignment horizontal="center" vertical="center"/>
    </xf>
    <xf numFmtId="170" fontId="2" fillId="0" borderId="0" xfId="1" applyNumberFormat="1" applyFont="1" applyFill="1" applyAlignment="1">
      <alignment horizontal="center" vertical="center"/>
    </xf>
    <xf numFmtId="10" fontId="2" fillId="4" borderId="0" xfId="2" applyNumberFormat="1" applyFont="1" applyFill="1" applyAlignment="1">
      <alignment vertical="center"/>
    </xf>
    <xf numFmtId="3" fontId="7" fillId="4" borderId="0" xfId="0" applyNumberFormat="1" applyFont="1" applyFill="1" applyAlignment="1">
      <alignment vertical="center"/>
    </xf>
    <xf numFmtId="3" fontId="2" fillId="2" borderId="0" xfId="0" applyNumberFormat="1" applyFont="1" applyFill="1" applyAlignment="1" applyProtection="1">
      <alignment horizontal="center" vertical="center"/>
      <protection locked="0"/>
    </xf>
    <xf numFmtId="166" fontId="2" fillId="3" borderId="0" xfId="0" applyNumberFormat="1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3" fontId="2" fillId="3" borderId="0" xfId="0" applyNumberFormat="1" applyFont="1" applyFill="1" applyAlignment="1" applyProtection="1">
      <alignment horizontal="center" vertical="center"/>
      <protection locked="0"/>
    </xf>
    <xf numFmtId="171" fontId="2" fillId="4" borderId="0" xfId="0" applyNumberFormat="1" applyFont="1" applyFill="1" applyAlignment="1">
      <alignment vertical="center"/>
    </xf>
  </cellXfs>
  <cellStyles count="27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zoomScale="90" zoomScaleNormal="90" zoomScalePageLayoutView="90" workbookViewId="0">
      <selection activeCell="C13" sqref="C13"/>
    </sheetView>
  </sheetViews>
  <sheetFormatPr defaultColWidth="11.5546875" defaultRowHeight="14.4" x14ac:dyDescent="0.3"/>
  <cols>
    <col min="1" max="1" width="26" customWidth="1"/>
    <col min="2" max="2" width="9.44140625" customWidth="1"/>
  </cols>
  <sheetData>
    <row r="1" spans="1:27" ht="22.95" customHeight="1" x14ac:dyDescent="0.3">
      <c r="A1" s="2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2.95" customHeight="1" x14ac:dyDescent="0.3">
      <c r="A2" s="4" t="s">
        <v>7</v>
      </c>
      <c r="B2" s="4"/>
      <c r="C2" s="17">
        <v>2015</v>
      </c>
      <c r="D2" s="17">
        <v>2014</v>
      </c>
      <c r="E2" s="17">
        <v>2013</v>
      </c>
      <c r="F2" s="17">
        <v>2012</v>
      </c>
      <c r="G2" s="17">
        <v>2011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2.95" customHeight="1" x14ac:dyDescent="0.3">
      <c r="A3" s="5" t="s">
        <v>0</v>
      </c>
      <c r="B3" s="5"/>
      <c r="C3" s="38">
        <v>12800</v>
      </c>
      <c r="D3" s="38">
        <v>12943</v>
      </c>
      <c r="E3" s="38">
        <v>13315</v>
      </c>
      <c r="F3" s="38">
        <v>12252</v>
      </c>
      <c r="G3" s="38">
        <v>11065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2.95" customHeight="1" x14ac:dyDescent="0.3">
      <c r="A4" s="6" t="s">
        <v>24</v>
      </c>
      <c r="B4" s="6"/>
      <c r="C4" s="33">
        <v>9771</v>
      </c>
      <c r="D4" s="33">
        <v>9793</v>
      </c>
      <c r="E4" s="33">
        <v>10095</v>
      </c>
      <c r="F4" s="33">
        <v>9292</v>
      </c>
      <c r="G4" s="33">
        <v>8347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2.95" customHeight="1" x14ac:dyDescent="0.3">
      <c r="A5" s="5" t="s">
        <v>2</v>
      </c>
      <c r="B5" s="5"/>
      <c r="C5" s="38">
        <v>947</v>
      </c>
      <c r="D5" s="38">
        <v>1080</v>
      </c>
      <c r="E5" s="38">
        <v>1093</v>
      </c>
      <c r="F5" s="38">
        <v>873</v>
      </c>
      <c r="G5" s="38">
        <v>842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2.95" customHeight="1" x14ac:dyDescent="0.3">
      <c r="A6" s="6" t="s">
        <v>8</v>
      </c>
      <c r="B6" s="6"/>
      <c r="C6" s="33">
        <v>61</v>
      </c>
      <c r="D6" s="33">
        <v>73</v>
      </c>
      <c r="E6" s="33">
        <v>100</v>
      </c>
      <c r="F6" s="33">
        <v>114</v>
      </c>
      <c r="G6" s="33">
        <v>101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2.95" customHeight="1" x14ac:dyDescent="0.3">
      <c r="A7" s="5" t="s">
        <v>9</v>
      </c>
      <c r="B7" s="5"/>
      <c r="C7" s="38">
        <v>532</v>
      </c>
      <c r="D7" s="38">
        <v>762</v>
      </c>
      <c r="E7" s="38">
        <v>591</v>
      </c>
      <c r="F7" s="38">
        <v>555</v>
      </c>
      <c r="G7" s="38">
        <v>541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2.95" customHeight="1" x14ac:dyDescent="0.3">
      <c r="A8" s="6"/>
      <c r="B8" s="6"/>
      <c r="C8" s="33"/>
      <c r="D8" s="33"/>
      <c r="E8" s="33"/>
      <c r="F8" s="33"/>
      <c r="G8" s="3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2.95" customHeight="1" x14ac:dyDescent="0.3">
      <c r="A9" s="5" t="s">
        <v>3</v>
      </c>
      <c r="B9" s="5"/>
      <c r="C9" s="38">
        <v>6423</v>
      </c>
      <c r="D9" s="38">
        <v>6846</v>
      </c>
      <c r="E9" s="38">
        <v>6921</v>
      </c>
      <c r="F9" s="38">
        <v>6971</v>
      </c>
      <c r="G9" s="38">
        <v>7039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2.95" customHeight="1" x14ac:dyDescent="0.3">
      <c r="A10" s="6" t="s">
        <v>13</v>
      </c>
      <c r="B10" s="6"/>
      <c r="C10" s="33">
        <v>1827</v>
      </c>
      <c r="D10" s="33">
        <v>1631</v>
      </c>
      <c r="E10" s="33">
        <v>1581</v>
      </c>
      <c r="F10" s="33">
        <v>1500</v>
      </c>
      <c r="G10" s="33">
        <v>1425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95" customHeight="1" x14ac:dyDescent="0.3">
      <c r="A11" s="5" t="s">
        <v>14</v>
      </c>
      <c r="B11" s="5"/>
      <c r="C11" s="38">
        <v>1176</v>
      </c>
      <c r="D11" s="38">
        <v>1293</v>
      </c>
      <c r="E11" s="38">
        <v>1342</v>
      </c>
      <c r="F11" s="38">
        <v>1236</v>
      </c>
      <c r="G11" s="38">
        <v>1259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2.95" customHeight="1" x14ac:dyDescent="0.3">
      <c r="A12" s="6" t="s">
        <v>15</v>
      </c>
      <c r="B12" s="6"/>
      <c r="C12" s="33">
        <v>702</v>
      </c>
      <c r="D12" s="33">
        <v>519</v>
      </c>
      <c r="E12" s="33">
        <v>362</v>
      </c>
      <c r="F12" s="33">
        <v>391</v>
      </c>
      <c r="G12" s="33">
        <v>341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2.95" customHeight="1" x14ac:dyDescent="0.3">
      <c r="A13" s="5" t="s">
        <v>16</v>
      </c>
      <c r="B13" s="5"/>
      <c r="C13" s="38">
        <f>70+74</f>
        <v>144</v>
      </c>
      <c r="D13" s="38">
        <f>109+74</f>
        <v>183</v>
      </c>
      <c r="E13" s="38">
        <f>112+27</f>
        <v>139</v>
      </c>
      <c r="F13" s="38">
        <f>109+33</f>
        <v>142</v>
      </c>
      <c r="G13" s="38">
        <f>112+26</f>
        <v>138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2.95" customHeight="1" x14ac:dyDescent="0.3">
      <c r="A14" s="6" t="s">
        <v>19</v>
      </c>
      <c r="B14" s="6"/>
      <c r="C14" s="33">
        <v>319</v>
      </c>
      <c r="D14" s="33">
        <v>358</v>
      </c>
      <c r="E14" s="33">
        <v>394</v>
      </c>
      <c r="F14" s="33">
        <v>538</v>
      </c>
      <c r="G14" s="33">
        <v>729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95" customHeight="1" x14ac:dyDescent="0.3">
      <c r="A15" s="5" t="s">
        <v>17</v>
      </c>
      <c r="B15" s="5"/>
      <c r="C15" s="38">
        <v>2226</v>
      </c>
      <c r="D15" s="38">
        <v>2046</v>
      </c>
      <c r="E15" s="38">
        <v>1881</v>
      </c>
      <c r="F15" s="38">
        <v>1752</v>
      </c>
      <c r="G15" s="38">
        <v>1627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2.95" customHeight="1" x14ac:dyDescent="0.3">
      <c r="A16" s="6" t="s">
        <v>18</v>
      </c>
      <c r="B16" s="6"/>
      <c r="C16" s="33">
        <f>33+126+38</f>
        <v>197</v>
      </c>
      <c r="D16" s="33">
        <f>15+193+72</f>
        <v>280</v>
      </c>
      <c r="E16" s="33">
        <f>38+166+47</f>
        <v>251</v>
      </c>
      <c r="F16" s="33">
        <f>50+150+98</f>
        <v>298</v>
      </c>
      <c r="G16" s="33">
        <f>22+133+31</f>
        <v>186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95" customHeight="1" x14ac:dyDescent="0.3">
      <c r="A17" s="5" t="s">
        <v>21</v>
      </c>
      <c r="B17" s="5"/>
      <c r="C17" s="38">
        <v>577</v>
      </c>
      <c r="D17" s="38">
        <v>607</v>
      </c>
      <c r="E17" s="38">
        <v>772</v>
      </c>
      <c r="F17" s="38">
        <v>914</v>
      </c>
      <c r="G17" s="38">
        <v>897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2.95" customHeight="1" x14ac:dyDescent="0.3">
      <c r="A18" s="6" t="s">
        <v>20</v>
      </c>
      <c r="B18" s="6"/>
      <c r="C18" s="33">
        <v>6336</v>
      </c>
      <c r="D18" s="33">
        <v>6437</v>
      </c>
      <c r="E18" s="33">
        <v>6133</v>
      </c>
      <c r="F18" s="33">
        <v>5834</v>
      </c>
      <c r="G18" s="33">
        <v>5748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95" customHeight="1" x14ac:dyDescent="0.3">
      <c r="A19" s="5"/>
      <c r="B19" s="5"/>
      <c r="C19" s="38"/>
      <c r="D19" s="38"/>
      <c r="E19" s="38"/>
      <c r="F19" s="38"/>
      <c r="G19" s="3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2.95" customHeight="1" x14ac:dyDescent="0.3">
      <c r="A20" s="6" t="s">
        <v>22</v>
      </c>
      <c r="B20" s="6"/>
      <c r="C20" s="33">
        <v>1166</v>
      </c>
      <c r="D20" s="33">
        <v>1439</v>
      </c>
      <c r="E20" s="33">
        <v>1276</v>
      </c>
      <c r="F20" s="33">
        <v>1240</v>
      </c>
      <c r="G20" s="33">
        <v>736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95" customHeight="1" x14ac:dyDescent="0.3">
      <c r="A21" s="5"/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2.95" customHeight="1" x14ac:dyDescent="0.3">
      <c r="A22" s="6"/>
      <c r="B22" s="6"/>
      <c r="C22" s="16">
        <v>2015</v>
      </c>
      <c r="D22" s="16">
        <v>2014</v>
      </c>
      <c r="E22" s="16">
        <v>2013</v>
      </c>
      <c r="F22" s="16">
        <v>2012</v>
      </c>
      <c r="G22" s="16">
        <v>2011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95" customHeight="1" x14ac:dyDescent="0.3">
      <c r="A23" s="5" t="s">
        <v>63</v>
      </c>
      <c r="B23" s="5" t="s">
        <v>11</v>
      </c>
      <c r="C23" s="34">
        <v>3053.27</v>
      </c>
      <c r="D23" s="36">
        <v>2564.89</v>
      </c>
      <c r="E23" s="36">
        <v>1747.1</v>
      </c>
      <c r="F23" s="36">
        <v>1224.83</v>
      </c>
      <c r="G23" s="36">
        <v>1036.27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2.95" customHeight="1" x14ac:dyDescent="0.3">
      <c r="A24" s="6" t="s">
        <v>23</v>
      </c>
      <c r="B24" s="6" t="s">
        <v>11</v>
      </c>
      <c r="C24" s="35">
        <v>67.3</v>
      </c>
      <c r="D24" s="37">
        <v>96.5</v>
      </c>
      <c r="E24" s="37">
        <v>74.8</v>
      </c>
      <c r="F24" s="37">
        <v>70.3</v>
      </c>
      <c r="G24" s="37">
        <v>68.7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95" customHeight="1" x14ac:dyDescent="0.3">
      <c r="A25" s="5" t="s">
        <v>12</v>
      </c>
      <c r="B25" s="5" t="s">
        <v>11</v>
      </c>
      <c r="C25" s="34">
        <v>35</v>
      </c>
      <c r="D25" s="36">
        <v>34</v>
      </c>
      <c r="E25" s="36">
        <v>32</v>
      </c>
      <c r="F25" s="36">
        <v>28.5</v>
      </c>
      <c r="G25" s="36">
        <v>24.75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2.95" customHeight="1" x14ac:dyDescent="0.3">
      <c r="A26" s="6" t="s">
        <v>73</v>
      </c>
      <c r="B26" s="6" t="s">
        <v>74</v>
      </c>
      <c r="C26" s="33">
        <v>790</v>
      </c>
      <c r="D26" s="33">
        <v>790</v>
      </c>
      <c r="E26" s="33">
        <v>790</v>
      </c>
      <c r="F26" s="33">
        <v>789</v>
      </c>
      <c r="G26" s="33">
        <v>788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95" customHeight="1" x14ac:dyDescent="0.3">
      <c r="A27" s="5"/>
      <c r="B27" s="5"/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2.95" customHeight="1" x14ac:dyDescent="0.3">
      <c r="A28" s="6" t="s">
        <v>25</v>
      </c>
      <c r="B28" s="6"/>
      <c r="C28" s="6"/>
      <c r="D28" s="6"/>
      <c r="E28" s="6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2.95" customHeight="1" x14ac:dyDescent="0.3">
      <c r="A29" s="5" t="s">
        <v>29</v>
      </c>
      <c r="B29" s="5"/>
      <c r="C29" s="5"/>
      <c r="D29" s="5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2.95" customHeight="1" x14ac:dyDescent="0.3">
      <c r="A30" s="6"/>
      <c r="B30" s="6"/>
      <c r="C30" s="20"/>
      <c r="D30" s="20"/>
      <c r="E30" s="20"/>
      <c r="F30" s="20"/>
      <c r="G30" s="2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95" customHeight="1" x14ac:dyDescent="0.3">
      <c r="A31" s="5"/>
      <c r="B31" s="5"/>
      <c r="C31" s="19"/>
      <c r="D31" s="5"/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22.95" customHeight="1" x14ac:dyDescent="0.3">
      <c r="A32" s="6"/>
      <c r="B32" s="6"/>
      <c r="C32" s="18"/>
      <c r="D32" s="6"/>
      <c r="E32" s="6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2.95" customHeight="1" x14ac:dyDescent="0.3">
      <c r="A33" s="5"/>
      <c r="B33" s="5"/>
      <c r="C33" s="5"/>
      <c r="D33" s="5"/>
      <c r="E33" s="5"/>
      <c r="F33" s="5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2.95" customHeight="1" x14ac:dyDescent="0.3">
      <c r="A34" s="6"/>
      <c r="B34" s="6"/>
      <c r="C34" s="6"/>
      <c r="D34" s="6"/>
      <c r="E34" s="6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2.95" customHeight="1" x14ac:dyDescent="0.3">
      <c r="A35" s="5"/>
      <c r="B35" s="5"/>
      <c r="C35" s="5"/>
      <c r="D35" s="5"/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2.95" customHeight="1" x14ac:dyDescent="0.3">
      <c r="A36" s="6"/>
      <c r="B36" s="6"/>
      <c r="C36" s="6"/>
      <c r="D36" s="6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2.95" customHeight="1" x14ac:dyDescent="0.3">
      <c r="A37" s="5"/>
      <c r="B37" s="5"/>
      <c r="C37" s="5"/>
      <c r="D37" s="5"/>
      <c r="E37" s="5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2.95" customHeight="1" x14ac:dyDescent="0.3">
      <c r="A38" s="6"/>
      <c r="B38" s="6"/>
      <c r="C38" s="6"/>
      <c r="D38" s="6"/>
      <c r="E38" s="6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2.95" customHeight="1" x14ac:dyDescent="0.3">
      <c r="A39" s="5"/>
      <c r="B39" s="5"/>
      <c r="C39" s="5"/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2.95" customHeight="1" x14ac:dyDescent="0.3">
      <c r="A40" s="6"/>
      <c r="B40" s="6"/>
      <c r="C40" s="6"/>
      <c r="D40" s="6"/>
      <c r="E40" s="6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2.95" customHeight="1" x14ac:dyDescent="0.3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2.95" customHeight="1" x14ac:dyDescent="0.3">
      <c r="A42" s="6"/>
      <c r="B42" s="6"/>
      <c r="C42" s="6"/>
      <c r="D42" s="6"/>
      <c r="E42" s="6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2.95" customHeight="1" x14ac:dyDescent="0.3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2.95" customHeight="1" x14ac:dyDescent="0.3">
      <c r="A44" s="6"/>
      <c r="B44" s="6"/>
      <c r="C44" s="6"/>
      <c r="D44" s="6"/>
      <c r="E44" s="6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2.95" customHeight="1" x14ac:dyDescent="0.3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2.95" customHeight="1" x14ac:dyDescent="0.3">
      <c r="A46" s="6"/>
      <c r="B46" s="6"/>
      <c r="C46" s="6"/>
      <c r="D46" s="6"/>
      <c r="E46" s="6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2.95" customHeight="1" x14ac:dyDescent="0.3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2.95" customHeight="1" x14ac:dyDescent="0.3">
      <c r="A48" s="6"/>
      <c r="B48" s="6"/>
      <c r="C48" s="6"/>
      <c r="D48" s="6"/>
      <c r="E48" s="6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2.95" customHeight="1" x14ac:dyDescent="0.3">
      <c r="A49" s="5"/>
      <c r="B49" s="5"/>
      <c r="C49" s="5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2.95" customHeight="1" x14ac:dyDescent="0.3">
      <c r="A50" s="6"/>
      <c r="B50" s="6"/>
      <c r="C50" s="6"/>
      <c r="D50" s="6"/>
      <c r="E50" s="6"/>
      <c r="F50" s="6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2.95" customHeight="1" x14ac:dyDescent="0.3">
      <c r="A51" s="5"/>
      <c r="B51" s="5"/>
      <c r="C51" s="5"/>
      <c r="D51" s="5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2.95" customHeight="1" x14ac:dyDescent="0.3">
      <c r="A52" s="6"/>
      <c r="B52" s="6"/>
      <c r="C52" s="6"/>
      <c r="D52" s="6"/>
      <c r="E52" s="6"/>
      <c r="F52" s="6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2.95" customHeight="1" x14ac:dyDescent="0.3">
      <c r="A53" s="5"/>
      <c r="B53" s="5"/>
      <c r="C53" s="5"/>
      <c r="D53" s="5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22.95" customHeight="1" x14ac:dyDescent="0.3">
      <c r="A54" s="6"/>
      <c r="B54" s="6"/>
      <c r="C54" s="6"/>
      <c r="D54" s="6"/>
      <c r="E54" s="6"/>
      <c r="F54" s="6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2.95" customHeight="1" x14ac:dyDescent="0.3">
      <c r="A55" s="5"/>
      <c r="B55" s="5"/>
      <c r="C55" s="5"/>
      <c r="D55" s="5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2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7" ht="22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7" ht="22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7" ht="22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7" ht="22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7" ht="22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7" ht="22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7" ht="22.95" customHeight="1" x14ac:dyDescent="0.3"/>
    <row r="64" spans="1:27" ht="22.95" customHeight="1" x14ac:dyDescent="0.3"/>
    <row r="65" ht="22.95" customHeight="1" x14ac:dyDescent="0.3"/>
    <row r="66" ht="22.95" customHeight="1" x14ac:dyDescent="0.3"/>
    <row r="67" ht="22.95" customHeight="1" x14ac:dyDescent="0.3"/>
    <row r="68" ht="22.95" customHeight="1" x14ac:dyDescent="0.3"/>
    <row r="69" ht="22.95" customHeight="1" x14ac:dyDescent="0.3"/>
    <row r="70" ht="22.95" customHeight="1" x14ac:dyDescent="0.3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zoomScale="150" zoomScaleNormal="150" zoomScalePageLayoutView="150" workbookViewId="0">
      <selection activeCell="C5" sqref="C5"/>
    </sheetView>
  </sheetViews>
  <sheetFormatPr defaultColWidth="11.5546875" defaultRowHeight="14.4" x14ac:dyDescent="0.3"/>
  <cols>
    <col min="1" max="1" width="34" customWidth="1"/>
    <col min="2" max="2" width="9.44140625" customWidth="1"/>
    <col min="3" max="7" width="14.109375" customWidth="1"/>
  </cols>
  <sheetData>
    <row r="1" spans="1:27" ht="22.95" customHeight="1" x14ac:dyDescent="0.3">
      <c r="A1" s="11" t="str">
        <f>INPUT!A1</f>
        <v>ASSOCIATED BRITISH FOODS PLC</v>
      </c>
      <c r="C1" s="11" t="s">
        <v>28</v>
      </c>
      <c r="D1" s="10"/>
      <c r="E1" s="10"/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2.95" customHeight="1" x14ac:dyDescent="0.3">
      <c r="A3" s="7"/>
      <c r="B3" s="7"/>
      <c r="C3" s="15">
        <v>2015</v>
      </c>
      <c r="D3" s="15">
        <v>2014</v>
      </c>
      <c r="E3" s="15">
        <v>2013</v>
      </c>
      <c r="F3" s="15">
        <v>2012</v>
      </c>
      <c r="G3" s="15">
        <v>2011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95" customHeight="1" x14ac:dyDescent="0.3">
      <c r="A4" s="8"/>
      <c r="B4" s="8"/>
      <c r="C4" s="12"/>
      <c r="D4" s="12"/>
      <c r="E4" s="12"/>
      <c r="F4" s="12"/>
      <c r="G4" s="1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2.95" customHeight="1" x14ac:dyDescent="0.3">
      <c r="A5" s="13" t="s">
        <v>0</v>
      </c>
      <c r="B5" s="14" t="s">
        <v>5</v>
      </c>
      <c r="C5" s="14">
        <f>INPUT!C3</f>
        <v>12800</v>
      </c>
      <c r="D5" s="14">
        <f>INPUT!D3</f>
        <v>12943</v>
      </c>
      <c r="E5" s="14">
        <f>INPUT!E3</f>
        <v>13315</v>
      </c>
      <c r="F5" s="14">
        <f>INPUT!F3</f>
        <v>12252</v>
      </c>
      <c r="G5" s="14">
        <f>INPUT!G3</f>
        <v>11065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95" customHeight="1" x14ac:dyDescent="0.3">
      <c r="A6" s="13" t="s">
        <v>2</v>
      </c>
      <c r="B6" s="14" t="s">
        <v>5</v>
      </c>
      <c r="C6" s="14">
        <f>INPUT!C5</f>
        <v>947</v>
      </c>
      <c r="D6" s="14">
        <f>INPUT!D5</f>
        <v>1080</v>
      </c>
      <c r="E6" s="14">
        <f>INPUT!E5</f>
        <v>1093</v>
      </c>
      <c r="F6" s="14">
        <f>INPUT!F5</f>
        <v>873</v>
      </c>
      <c r="G6" s="14">
        <f>INPUT!G5</f>
        <v>842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2.95" customHeight="1" x14ac:dyDescent="0.3">
      <c r="A7" s="13" t="s">
        <v>9</v>
      </c>
      <c r="B7" s="14" t="s">
        <v>5</v>
      </c>
      <c r="C7" s="14">
        <f>INPUT!C7</f>
        <v>532</v>
      </c>
      <c r="D7" s="14">
        <f>INPUT!D7</f>
        <v>762</v>
      </c>
      <c r="E7" s="14">
        <f>INPUT!E7</f>
        <v>591</v>
      </c>
      <c r="F7" s="14">
        <f>INPUT!F7</f>
        <v>555</v>
      </c>
      <c r="G7" s="14">
        <f>INPUT!G7</f>
        <v>541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95" customHeight="1" x14ac:dyDescent="0.3">
      <c r="A8" s="8"/>
      <c r="B8" s="8"/>
      <c r="C8" s="12"/>
      <c r="D8" s="12"/>
      <c r="E8" s="12"/>
      <c r="F8" s="12"/>
      <c r="G8" s="1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2.95" customHeight="1" x14ac:dyDescent="0.3">
      <c r="A9" s="13" t="s">
        <v>66</v>
      </c>
      <c r="B9" s="14" t="s">
        <v>5</v>
      </c>
      <c r="C9" s="14">
        <f>INPUT!C9+INPUT!C10+INPUT!C11+INPUT!C12+INPUT!C13-INPUT!C15-INPUT!C16</f>
        <v>7849</v>
      </c>
      <c r="D9" s="14">
        <f>INPUT!D9+INPUT!D10+INPUT!D11+INPUT!D12+INPUT!D13-INPUT!D15-INPUT!D16</f>
        <v>8146</v>
      </c>
      <c r="E9" s="14">
        <f>INPUT!E9+INPUT!E10+INPUT!E11+INPUT!E12+INPUT!E13-INPUT!E15-INPUT!E16</f>
        <v>8213</v>
      </c>
      <c r="F9" s="14">
        <f>INPUT!F9+INPUT!F10+INPUT!F11+INPUT!F12+INPUT!F13-INPUT!F15-INPUT!F16</f>
        <v>8190</v>
      </c>
      <c r="G9" s="14">
        <f>INPUT!G9+INPUT!G10+INPUT!G11+INPUT!G12+INPUT!G13-INPUT!G15-INPUT!G16</f>
        <v>8389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6" customHeight="1" x14ac:dyDescent="0.3">
      <c r="A10" s="8"/>
      <c r="B10" s="8"/>
      <c r="C10" s="12"/>
      <c r="D10" s="12"/>
      <c r="E10" s="12"/>
      <c r="F10" s="12"/>
      <c r="G10" s="1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95" customHeight="1" x14ac:dyDescent="0.3">
      <c r="A11" s="13" t="s">
        <v>67</v>
      </c>
      <c r="B11" s="14"/>
      <c r="C11" s="22">
        <f>IFERROR(C6/C9,0)</f>
        <v>0.12065231239648364</v>
      </c>
      <c r="D11" s="22">
        <f t="shared" ref="D11:G11" si="0">IFERROR(D6/D9,0)</f>
        <v>0.13258040756199363</v>
      </c>
      <c r="E11" s="22">
        <f t="shared" si="0"/>
        <v>0.13308169974430781</v>
      </c>
      <c r="F11" s="22">
        <f t="shared" si="0"/>
        <v>0.10659340659340659</v>
      </c>
      <c r="G11" s="22">
        <f t="shared" si="0"/>
        <v>0.10036953152938372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3.95" customHeight="1" x14ac:dyDescent="0.3">
      <c r="A12" s="8"/>
      <c r="B12" s="8"/>
      <c r="C12" s="12"/>
      <c r="D12" s="12"/>
      <c r="E12" s="12"/>
      <c r="F12" s="12"/>
      <c r="G12" s="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95" customHeight="1" x14ac:dyDescent="0.3">
      <c r="A13" s="13" t="s">
        <v>43</v>
      </c>
      <c r="B13" s="14"/>
      <c r="C13" s="22">
        <f>IFERROR((INPUT!C14+INPUT!C17)/(INPUT!C9+INPUT!C10+INPUT!C11+INPUT!C12+INPUT!C13-INPUT!C15-INPUT!C16),0)</f>
        <v>0.11415466938463499</v>
      </c>
      <c r="D13" s="22">
        <f>IFERROR((INPUT!D14+INPUT!D17)/(INPUT!D9+INPUT!D10+INPUT!D11+INPUT!D12+INPUT!D13-INPUT!D15-INPUT!D16),0)</f>
        <v>0.11846304934937392</v>
      </c>
      <c r="E13" s="22">
        <f>IFERROR((INPUT!E14+INPUT!E17)/(INPUT!E9+INPUT!E10+INPUT!E11+INPUT!E12+INPUT!E13-INPUT!E15-INPUT!E16),0)</f>
        <v>0.14197004748569342</v>
      </c>
      <c r="F13" s="22">
        <f>IFERROR((INPUT!F14+INPUT!F17)/(INPUT!F9+INPUT!F10+INPUT!F11+INPUT!F12+INPUT!F13-INPUT!F15-INPUT!F16),0)</f>
        <v>0.1772893772893773</v>
      </c>
      <c r="G13" s="22">
        <f>IFERROR((INPUT!G14+INPUT!G17)/(INPUT!G9+INPUT!G10+INPUT!G11+INPUT!G12+INPUT!G13-INPUT!G15-INPUT!G16),0)</f>
        <v>0.19382524734771725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95" customHeight="1" x14ac:dyDescent="0.3">
      <c r="A14" s="8"/>
      <c r="B14" s="8"/>
      <c r="C14" s="8"/>
      <c r="D14" s="8"/>
      <c r="E14" s="8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95" customHeight="1" x14ac:dyDescent="0.3">
      <c r="A15" s="8"/>
      <c r="B15" s="8"/>
      <c r="C15" s="8"/>
      <c r="D15" s="8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2.95" customHeight="1" x14ac:dyDescent="0.3">
      <c r="A16" s="13" t="s">
        <v>26</v>
      </c>
      <c r="B16" s="14" t="s">
        <v>11</v>
      </c>
      <c r="C16" s="23">
        <f>INPUT!C23</f>
        <v>3053.27</v>
      </c>
      <c r="D16" s="23">
        <f>INPUT!D23</f>
        <v>2564.89</v>
      </c>
      <c r="E16" s="23">
        <f>INPUT!E23</f>
        <v>1747.1</v>
      </c>
      <c r="F16" s="23">
        <f>INPUT!F23</f>
        <v>1224.83</v>
      </c>
      <c r="G16" s="23">
        <f>INPUT!G23</f>
        <v>1036.27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2.95" customHeight="1" x14ac:dyDescent="0.3">
      <c r="A17" s="13" t="s">
        <v>10</v>
      </c>
      <c r="B17" s="14" t="s">
        <v>11</v>
      </c>
      <c r="C17" s="23">
        <f>INPUT!C24</f>
        <v>67.3</v>
      </c>
      <c r="D17" s="23">
        <f>INPUT!D24</f>
        <v>96.5</v>
      </c>
      <c r="E17" s="23">
        <f>INPUT!E24</f>
        <v>74.8</v>
      </c>
      <c r="F17" s="23">
        <f>INPUT!F24</f>
        <v>70.3</v>
      </c>
      <c r="G17" s="23">
        <f>INPUT!G24</f>
        <v>68.7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2.95" customHeight="1" x14ac:dyDescent="0.3">
      <c r="A18" s="13" t="s">
        <v>12</v>
      </c>
      <c r="B18" s="14" t="s">
        <v>11</v>
      </c>
      <c r="C18" s="23">
        <f>INPUT!C25</f>
        <v>35</v>
      </c>
      <c r="D18" s="23">
        <f>INPUT!D25</f>
        <v>34</v>
      </c>
      <c r="E18" s="23">
        <f>INPUT!E25</f>
        <v>32</v>
      </c>
      <c r="F18" s="23">
        <f>INPUT!F25</f>
        <v>28.5</v>
      </c>
      <c r="G18" s="23">
        <f>INPUT!G25</f>
        <v>24.75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6" customHeight="1" x14ac:dyDescent="0.3">
      <c r="A19" s="8"/>
      <c r="B19" s="8"/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2.95" customHeight="1" x14ac:dyDescent="0.3">
      <c r="A20" s="13" t="s">
        <v>75</v>
      </c>
      <c r="B20" s="14" t="s">
        <v>11</v>
      </c>
      <c r="C20" s="23">
        <f>IFERROR(INPUT!C20/INPUT!C26*100,0)</f>
        <v>147.59493670886076</v>
      </c>
      <c r="D20" s="23">
        <f>IFERROR(INPUT!D20/INPUT!D26*100,0)</f>
        <v>182.15189873417722</v>
      </c>
      <c r="E20" s="23">
        <f>IFERROR(INPUT!E20/INPUT!E26*100,0)</f>
        <v>161.51898734177215</v>
      </c>
      <c r="F20" s="23">
        <f>IFERROR(INPUT!F20/INPUT!F26*100,0)</f>
        <v>157.16096324461344</v>
      </c>
      <c r="G20" s="23">
        <f>IFERROR(INPUT!G20/INPUT!G26*100,0)</f>
        <v>93.401015228426402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2.95" customHeight="1" x14ac:dyDescent="0.3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2.95" customHeight="1" x14ac:dyDescent="0.3">
      <c r="A22" s="8"/>
      <c r="B22" s="8"/>
      <c r="C22" s="39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9.95" customHeight="1" x14ac:dyDescent="0.3">
      <c r="A23" s="8"/>
      <c r="B23" s="8"/>
      <c r="C23" s="39"/>
      <c r="D23" s="39"/>
      <c r="E23" s="39"/>
      <c r="F23" s="39"/>
      <c r="G23" s="3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9.95" customHeight="1" x14ac:dyDescent="0.3">
      <c r="A24" s="8"/>
      <c r="B24" s="8"/>
      <c r="C24" s="8"/>
      <c r="D24" s="8"/>
      <c r="E24" s="8"/>
      <c r="F24" s="8"/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9.95" customHeight="1" x14ac:dyDescent="0.3">
      <c r="A25" s="8"/>
      <c r="B25" s="8"/>
      <c r="C25" s="8"/>
      <c r="D25" s="8"/>
      <c r="E25" s="8"/>
      <c r="F25" s="8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9.95" customHeight="1" x14ac:dyDescent="0.3">
      <c r="A26" s="8"/>
      <c r="B26" s="8"/>
      <c r="C26" s="8"/>
      <c r="D26" s="8"/>
      <c r="E26" s="8"/>
      <c r="F26" s="8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9.95" customHeight="1" x14ac:dyDescent="0.3">
      <c r="A27" s="8"/>
      <c r="B27" s="8"/>
      <c r="C27" s="8"/>
      <c r="D27" s="8"/>
      <c r="E27" s="8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9.95" customHeight="1" x14ac:dyDescent="0.3">
      <c r="A28" s="8"/>
      <c r="B28" s="8"/>
      <c r="C28" s="8"/>
      <c r="D28" s="8"/>
      <c r="E28" s="8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9.95" customHeight="1" x14ac:dyDescent="0.3">
      <c r="A29" s="8"/>
      <c r="B29" s="8"/>
      <c r="C29" s="9"/>
      <c r="D29" s="9"/>
      <c r="E29" s="9"/>
      <c r="F29" s="9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9.95" customHeight="1" x14ac:dyDescent="0.3">
      <c r="A30" s="8"/>
      <c r="B30" s="8"/>
      <c r="C30" s="8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9.95" customHeight="1" x14ac:dyDescent="0.3">
      <c r="A31" s="8"/>
      <c r="B31" s="8"/>
      <c r="C31" s="8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9.95" customHeight="1" x14ac:dyDescent="0.3">
      <c r="A32" s="8"/>
      <c r="B32" s="8"/>
      <c r="C32" s="8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9.95" customHeight="1" x14ac:dyDescent="0.3">
      <c r="A33" s="8"/>
      <c r="B33" s="8"/>
      <c r="C33" s="8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9.95" customHeight="1" x14ac:dyDescent="0.3">
      <c r="A34" s="8"/>
      <c r="B34" s="8"/>
      <c r="C34" s="8"/>
      <c r="D34" s="8"/>
      <c r="E34" s="8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9.95" customHeight="1" x14ac:dyDescent="0.3">
      <c r="A35" s="8"/>
      <c r="B35" s="8"/>
      <c r="C35" s="8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9.95" customHeight="1" x14ac:dyDescent="0.3">
      <c r="A36" s="8"/>
      <c r="B36" s="8"/>
      <c r="C36" s="8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9.95" customHeight="1" x14ac:dyDescent="0.3">
      <c r="A37" s="8"/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9.95" customHeight="1" x14ac:dyDescent="0.3">
      <c r="A38" s="8"/>
      <c r="B38" s="8"/>
      <c r="C38" s="8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9.95" customHeight="1" x14ac:dyDescent="0.3">
      <c r="A39" s="8"/>
      <c r="B39" s="8"/>
      <c r="C39" s="8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9.95" customHeight="1" x14ac:dyDescent="0.3">
      <c r="A40" s="8"/>
      <c r="B40" s="8"/>
      <c r="C40" s="8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9.95" customHeight="1" x14ac:dyDescent="0.3">
      <c r="A41" s="8"/>
      <c r="B41" s="8"/>
      <c r="C41" s="8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95" customHeight="1" x14ac:dyDescent="0.3">
      <c r="A42" s="8"/>
      <c r="B42" s="8"/>
      <c r="C42" s="8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9.95" customHeight="1" x14ac:dyDescent="0.3">
      <c r="A43" s="8"/>
      <c r="B43" s="8"/>
      <c r="C43" s="8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9.95" customHeight="1" x14ac:dyDescent="0.3">
      <c r="A44" s="8"/>
      <c r="B44" s="8"/>
      <c r="C44" s="8"/>
      <c r="D44" s="8"/>
      <c r="E44" s="8"/>
      <c r="F44" s="8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9.95" customHeight="1" x14ac:dyDescent="0.3">
      <c r="A45" s="8"/>
      <c r="B45" s="8"/>
      <c r="C45" s="8"/>
      <c r="D45" s="8"/>
      <c r="E45" s="8"/>
      <c r="F45" s="8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9.95" customHeight="1" x14ac:dyDescent="0.3">
      <c r="A46" s="8"/>
      <c r="B46" s="8"/>
      <c r="C46" s="8"/>
      <c r="D46" s="8"/>
      <c r="E46" s="8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9.95" customHeight="1" x14ac:dyDescent="0.3">
      <c r="A47" s="8"/>
      <c r="B47" s="8"/>
      <c r="C47" s="8"/>
      <c r="D47" s="8"/>
      <c r="E47" s="8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9.95" customHeight="1" x14ac:dyDescent="0.3">
      <c r="A48" s="8"/>
      <c r="B48" s="8"/>
      <c r="C48" s="8"/>
      <c r="D48" s="8"/>
      <c r="E48" s="8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9.95" customHeight="1" x14ac:dyDescent="0.3">
      <c r="A49" s="8"/>
      <c r="B49" s="8"/>
      <c r="C49" s="8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9.95" customHeight="1" x14ac:dyDescent="0.3">
      <c r="A50" s="8"/>
      <c r="B50" s="8"/>
      <c r="C50" s="8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9.95" customHeight="1" x14ac:dyDescent="0.3">
      <c r="A51" s="8"/>
      <c r="B51" s="8"/>
      <c r="C51" s="8"/>
      <c r="D51" s="8"/>
      <c r="E51" s="8"/>
      <c r="F51" s="8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9.95" customHeight="1" x14ac:dyDescent="0.3">
      <c r="A52" s="8"/>
      <c r="B52" s="8"/>
      <c r="C52" s="8"/>
      <c r="D52" s="8"/>
      <c r="E52" s="8"/>
      <c r="F52" s="8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9.95" customHeight="1" x14ac:dyDescent="0.3">
      <c r="A53" s="8"/>
      <c r="B53" s="8"/>
      <c r="C53" s="8"/>
      <c r="D53" s="8"/>
      <c r="E53" s="8"/>
      <c r="F53" s="8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9.95" customHeight="1" x14ac:dyDescent="0.3">
      <c r="A54" s="8"/>
      <c r="B54" s="8"/>
      <c r="C54" s="8"/>
      <c r="D54" s="8"/>
      <c r="E54" s="8"/>
      <c r="F54" s="8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9.95" customHeight="1" x14ac:dyDescent="0.3">
      <c r="A55" s="8"/>
      <c r="B55" s="8"/>
      <c r="C55" s="8"/>
      <c r="D55" s="8"/>
      <c r="E55" s="8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9.95" customHeight="1" x14ac:dyDescent="0.3">
      <c r="A56" s="8"/>
      <c r="B56" s="8"/>
      <c r="C56" s="8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9.95" customHeight="1" x14ac:dyDescent="0.3">
      <c r="A57" s="8"/>
      <c r="B57" s="8"/>
      <c r="C57" s="8"/>
      <c r="D57" s="8"/>
      <c r="E57" s="8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9.95" customHeight="1" x14ac:dyDescent="0.3">
      <c r="A58" s="8"/>
      <c r="B58" s="8"/>
      <c r="C58" s="8"/>
      <c r="D58" s="8"/>
      <c r="E58" s="8"/>
      <c r="F58" s="8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9.95" customHeight="1" x14ac:dyDescent="0.3">
      <c r="A59" s="8"/>
      <c r="B59" s="8"/>
      <c r="C59" s="8"/>
      <c r="D59" s="8"/>
      <c r="E59" s="8"/>
      <c r="F59" s="8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9.95" customHeight="1" x14ac:dyDescent="0.3">
      <c r="A60" s="8"/>
      <c r="B60" s="8"/>
      <c r="C60" s="8"/>
      <c r="D60" s="8"/>
      <c r="E60" s="8"/>
      <c r="F60" s="8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9.95" customHeight="1" x14ac:dyDescent="0.3">
      <c r="A61" s="8"/>
      <c r="B61" s="8"/>
      <c r="C61" s="8"/>
      <c r="D61" s="8"/>
      <c r="E61" s="8"/>
      <c r="F61" s="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9.95" customHeight="1" x14ac:dyDescent="0.3">
      <c r="A62" s="8"/>
      <c r="B62" s="8"/>
      <c r="C62" s="8"/>
      <c r="D62" s="8"/>
      <c r="E62" s="8"/>
      <c r="F62" s="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7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showGridLines="0" zoomScale="150" zoomScaleNormal="150" zoomScalePageLayoutView="150" workbookViewId="0">
      <selection activeCell="C27" sqref="C27"/>
    </sheetView>
  </sheetViews>
  <sheetFormatPr defaultColWidth="11.5546875" defaultRowHeight="14.4" x14ac:dyDescent="0.3"/>
  <cols>
    <col min="1" max="1" width="35.44140625" customWidth="1"/>
    <col min="2" max="6" width="14.109375" customWidth="1"/>
  </cols>
  <sheetData>
    <row r="1" spans="1:26" ht="22.95" customHeight="1" x14ac:dyDescent="0.3">
      <c r="A1" s="11" t="str">
        <f>INPUT!A1</f>
        <v>ASSOCIATED BRITISH FOODS PLC</v>
      </c>
      <c r="B1" s="11" t="s">
        <v>32</v>
      </c>
      <c r="C1" s="10"/>
      <c r="D1" s="10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95" customHeight="1" x14ac:dyDescent="0.3">
      <c r="A3" s="10" t="s">
        <v>6</v>
      </c>
      <c r="B3" s="15">
        <v>2015</v>
      </c>
      <c r="C3" s="15">
        <v>2014</v>
      </c>
      <c r="D3" s="15">
        <v>2013</v>
      </c>
      <c r="E3" s="15">
        <v>2012</v>
      </c>
      <c r="F3" s="15">
        <v>2011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95" customHeight="1" x14ac:dyDescent="0.3">
      <c r="A4" s="8"/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95" customHeight="1" x14ac:dyDescent="0.3">
      <c r="A5" s="13" t="s">
        <v>0</v>
      </c>
      <c r="B5" s="14">
        <f>INPUT!C3</f>
        <v>12800</v>
      </c>
      <c r="C5" s="14">
        <f>INPUT!D3</f>
        <v>12943</v>
      </c>
      <c r="D5" s="14">
        <f>INPUT!E3</f>
        <v>13315</v>
      </c>
      <c r="E5" s="14">
        <f>INPUT!F3</f>
        <v>12252</v>
      </c>
      <c r="F5" s="14">
        <f>INPUT!G3</f>
        <v>11065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95" customHeight="1" x14ac:dyDescent="0.3">
      <c r="A6" s="13" t="s">
        <v>1</v>
      </c>
      <c r="B6" s="14">
        <f>INPUT!C3-INPUT!C4</f>
        <v>3029</v>
      </c>
      <c r="C6" s="14">
        <f>INPUT!D3-INPUT!D4</f>
        <v>3150</v>
      </c>
      <c r="D6" s="14">
        <f>INPUT!E3-INPUT!E4</f>
        <v>3220</v>
      </c>
      <c r="E6" s="14">
        <f>INPUT!F3-INPUT!F4</f>
        <v>2960</v>
      </c>
      <c r="F6" s="14">
        <f>INPUT!G3-INPUT!G4</f>
        <v>2718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2.95" customHeight="1" x14ac:dyDescent="0.3">
      <c r="A7" s="13" t="s">
        <v>2</v>
      </c>
      <c r="B7" s="14">
        <f>INPUT!C5</f>
        <v>947</v>
      </c>
      <c r="C7" s="14">
        <f>INPUT!D5</f>
        <v>1080</v>
      </c>
      <c r="D7" s="14">
        <f>INPUT!E5</f>
        <v>1093</v>
      </c>
      <c r="E7" s="14">
        <f>INPUT!F5</f>
        <v>873</v>
      </c>
      <c r="F7" s="14">
        <f>INPUT!G5</f>
        <v>842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95" customHeight="1" x14ac:dyDescent="0.3">
      <c r="A8" s="13" t="s">
        <v>9</v>
      </c>
      <c r="B8" s="14">
        <f>INPUT!C7</f>
        <v>532</v>
      </c>
      <c r="C8" s="14">
        <f>INPUT!D7</f>
        <v>762</v>
      </c>
      <c r="D8" s="14">
        <f>INPUT!E7</f>
        <v>591</v>
      </c>
      <c r="E8" s="14">
        <f>INPUT!F7</f>
        <v>555</v>
      </c>
      <c r="F8" s="14">
        <f>INPUT!G7</f>
        <v>541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95" customHeight="1" x14ac:dyDescent="0.3">
      <c r="A9" s="8"/>
      <c r="B9" s="12"/>
      <c r="C9" s="12"/>
      <c r="D9" s="12"/>
      <c r="E9" s="12"/>
      <c r="F9" s="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95" customHeight="1" x14ac:dyDescent="0.3">
      <c r="A10" s="25" t="s">
        <v>30</v>
      </c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6" customHeight="1" x14ac:dyDescent="0.3">
      <c r="A11" s="8"/>
      <c r="B11" s="12"/>
      <c r="C11" s="12"/>
      <c r="D11" s="12"/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95" customHeight="1" x14ac:dyDescent="0.3">
      <c r="A12" s="13" t="s">
        <v>1</v>
      </c>
      <c r="B12" s="24">
        <f>IFERROR(B6/B$5,0)</f>
        <v>0.23664062499999999</v>
      </c>
      <c r="C12" s="24">
        <f t="shared" ref="C12:F12" si="0">IFERROR(C6/C$5,0)</f>
        <v>0.24337479718766902</v>
      </c>
      <c r="D12" s="24">
        <f t="shared" si="0"/>
        <v>0.24183251971460759</v>
      </c>
      <c r="E12" s="24">
        <f t="shared" si="0"/>
        <v>0.2415932092719556</v>
      </c>
      <c r="F12" s="24">
        <f t="shared" si="0"/>
        <v>0.24563940352462721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95" customHeight="1" x14ac:dyDescent="0.3">
      <c r="A13" s="13" t="s">
        <v>2</v>
      </c>
      <c r="B13" s="24">
        <f t="shared" ref="B13:F13" si="1">IFERROR(B7/B$5,0)</f>
        <v>7.3984375000000005E-2</v>
      </c>
      <c r="C13" s="24">
        <f t="shared" si="1"/>
        <v>8.3442787607200808E-2</v>
      </c>
      <c r="D13" s="24">
        <f t="shared" si="1"/>
        <v>8.2087870822380768E-2</v>
      </c>
      <c r="E13" s="24">
        <f t="shared" si="1"/>
        <v>7.1253672869735551E-2</v>
      </c>
      <c r="F13" s="24">
        <f t="shared" si="1"/>
        <v>7.6095797559873474E-2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95" customHeight="1" x14ac:dyDescent="0.3">
      <c r="A14" s="13" t="s">
        <v>9</v>
      </c>
      <c r="B14" s="24">
        <f t="shared" ref="B14:F14" si="2">IFERROR(B8/B$5,0)</f>
        <v>4.1562500000000002E-2</v>
      </c>
      <c r="C14" s="24">
        <f t="shared" si="2"/>
        <v>5.887352236730279E-2</v>
      </c>
      <c r="D14" s="24">
        <f t="shared" si="2"/>
        <v>4.4386030792339465E-2</v>
      </c>
      <c r="E14" s="24">
        <f t="shared" si="2"/>
        <v>4.5298726738491675E-2</v>
      </c>
      <c r="F14" s="24">
        <f t="shared" si="2"/>
        <v>4.8892905558065976E-2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95" customHeight="1" x14ac:dyDescent="0.3">
      <c r="A15" s="8"/>
      <c r="B15" s="8"/>
      <c r="C15" s="8"/>
      <c r="D15" s="8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95" customHeight="1" x14ac:dyDescent="0.3">
      <c r="A16" s="25" t="s">
        <v>31</v>
      </c>
      <c r="B16" s="12"/>
      <c r="C16" s="12"/>
      <c r="D16" s="12"/>
      <c r="E16" s="12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6" customHeight="1" x14ac:dyDescent="0.3">
      <c r="A17" s="8"/>
      <c r="B17" s="12"/>
      <c r="C17" s="12"/>
      <c r="D17" s="12"/>
      <c r="E17" s="12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.95" customHeight="1" x14ac:dyDescent="0.3">
      <c r="A18" s="13" t="s">
        <v>0</v>
      </c>
      <c r="B18" s="24">
        <f>IFERROR(B5/C5-1,0)</f>
        <v>-1.10484431739164E-2</v>
      </c>
      <c r="C18" s="24">
        <f t="shared" ref="C18:E18" si="3">IFERROR(C5/D5-1,0)</f>
        <v>-2.7938415321066445E-2</v>
      </c>
      <c r="D18" s="24">
        <f t="shared" si="3"/>
        <v>8.6761345086516561E-2</v>
      </c>
      <c r="E18" s="24">
        <f t="shared" si="3"/>
        <v>0.10727519204699498</v>
      </c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95" customHeight="1" x14ac:dyDescent="0.3">
      <c r="A19" s="13" t="s">
        <v>1</v>
      </c>
      <c r="B19" s="24">
        <f t="shared" ref="B19:E19" si="4">IFERROR(B6/C6-1,0)</f>
        <v>-3.8412698412698454E-2</v>
      </c>
      <c r="C19" s="24">
        <f t="shared" si="4"/>
        <v>-2.1739130434782594E-2</v>
      </c>
      <c r="D19" s="24">
        <f t="shared" si="4"/>
        <v>8.783783783783794E-2</v>
      </c>
      <c r="E19" s="24">
        <f t="shared" si="4"/>
        <v>8.9036055923473079E-2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.95" customHeight="1" x14ac:dyDescent="0.3">
      <c r="A20" s="13" t="s">
        <v>2</v>
      </c>
      <c r="B20" s="24">
        <f t="shared" ref="B20:E20" si="5">IFERROR(B7/C7-1,0)</f>
        <v>-0.12314814814814812</v>
      </c>
      <c r="C20" s="24">
        <f t="shared" si="5"/>
        <v>-1.1893870082342217E-2</v>
      </c>
      <c r="D20" s="24">
        <f t="shared" si="5"/>
        <v>0.25200458190148911</v>
      </c>
      <c r="E20" s="24">
        <f t="shared" si="5"/>
        <v>3.6817102137767233E-2</v>
      </c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2.95" customHeight="1" x14ac:dyDescent="0.3">
      <c r="A21" s="13" t="s">
        <v>9</v>
      </c>
      <c r="B21" s="24">
        <f t="shared" ref="B21:E21" si="6">IFERROR(B8/C8-1,0)</f>
        <v>-0.30183727034120733</v>
      </c>
      <c r="C21" s="24">
        <f t="shared" si="6"/>
        <v>0.28934010152284273</v>
      </c>
      <c r="D21" s="24">
        <f t="shared" si="6"/>
        <v>6.4864864864864868E-2</v>
      </c>
      <c r="E21" s="24">
        <f t="shared" si="6"/>
        <v>2.5878003696857776E-2</v>
      </c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.95" customHeight="1" x14ac:dyDescent="0.3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95" customHeight="1" x14ac:dyDescent="0.3">
      <c r="A23" s="8"/>
      <c r="B23" s="8"/>
      <c r="C23" s="8"/>
      <c r="D23" s="8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95" customHeight="1" x14ac:dyDescent="0.3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9.95" customHeight="1" x14ac:dyDescent="0.3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9.95" customHeight="1" x14ac:dyDescent="0.3">
      <c r="A26" s="8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9.95" customHeight="1" x14ac:dyDescent="0.3">
      <c r="A27" s="8"/>
      <c r="B27" s="8"/>
      <c r="C27" s="8"/>
      <c r="D27" s="8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9.95" customHeight="1" x14ac:dyDescent="0.3">
      <c r="A28" s="8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9.95" customHeight="1" x14ac:dyDescent="0.3">
      <c r="A29" s="8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95" customHeight="1" x14ac:dyDescent="0.3">
      <c r="A30" s="8"/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95" customHeight="1" x14ac:dyDescent="0.3">
      <c r="A31" s="8"/>
      <c r="B31" s="9"/>
      <c r="C31" s="9"/>
      <c r="D31" s="9"/>
      <c r="E31" s="9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95" customHeight="1" x14ac:dyDescent="0.3">
      <c r="A32" s="8"/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95" customHeight="1" x14ac:dyDescent="0.3">
      <c r="A33" s="8"/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95" customHeight="1" x14ac:dyDescent="0.3">
      <c r="A34" s="8"/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95" customHeight="1" x14ac:dyDescent="0.3">
      <c r="A35" s="8"/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95" customHeight="1" x14ac:dyDescent="0.3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95" customHeight="1" x14ac:dyDescent="0.3">
      <c r="A37" s="8"/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95" customHeight="1" x14ac:dyDescent="0.3">
      <c r="A38" s="8"/>
      <c r="B38" s="8"/>
      <c r="C38" s="8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95" customHeight="1" x14ac:dyDescent="0.3">
      <c r="A39" s="8"/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95" customHeight="1" x14ac:dyDescent="0.3">
      <c r="A40" s="8"/>
      <c r="B40" s="8"/>
      <c r="C40" s="8"/>
      <c r="D40" s="8"/>
      <c r="E40" s="8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95" customHeight="1" x14ac:dyDescent="0.3">
      <c r="A41" s="8"/>
      <c r="B41" s="8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95" customHeight="1" x14ac:dyDescent="0.3">
      <c r="A42" s="8"/>
      <c r="B42" s="8"/>
      <c r="C42" s="8"/>
      <c r="D42" s="8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95" customHeight="1" x14ac:dyDescent="0.3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95" customHeight="1" x14ac:dyDescent="0.3">
      <c r="A44" s="8"/>
      <c r="B44" s="8"/>
      <c r="C44" s="8"/>
      <c r="D44" s="8"/>
      <c r="E44" s="8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95" customHeight="1" x14ac:dyDescent="0.3">
      <c r="A45" s="8"/>
      <c r="B45" s="8"/>
      <c r="C45" s="8"/>
      <c r="D45" s="8"/>
      <c r="E45" s="8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95" customHeight="1" x14ac:dyDescent="0.3">
      <c r="A46" s="8"/>
      <c r="B46" s="8"/>
      <c r="C46" s="8"/>
      <c r="D46" s="8"/>
      <c r="E46" s="8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95" customHeight="1" x14ac:dyDescent="0.3">
      <c r="A47" s="8"/>
      <c r="B47" s="8"/>
      <c r="C47" s="8"/>
      <c r="D47" s="8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95" customHeight="1" x14ac:dyDescent="0.3">
      <c r="A48" s="8"/>
      <c r="B48" s="8"/>
      <c r="C48" s="8"/>
      <c r="D48" s="8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95" customHeight="1" x14ac:dyDescent="0.3">
      <c r="A49" s="8"/>
      <c r="B49" s="8"/>
      <c r="C49" s="8"/>
      <c r="D49" s="8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95" customHeight="1" x14ac:dyDescent="0.3">
      <c r="A50" s="8"/>
      <c r="B50" s="8"/>
      <c r="C50" s="8"/>
      <c r="D50" s="8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95" customHeight="1" x14ac:dyDescent="0.3">
      <c r="A51" s="8"/>
      <c r="B51" s="8"/>
      <c r="C51" s="8"/>
      <c r="D51" s="8"/>
      <c r="E51" s="8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95" customHeight="1" x14ac:dyDescent="0.3">
      <c r="A52" s="8"/>
      <c r="B52" s="8"/>
      <c r="C52" s="8"/>
      <c r="D52" s="8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95" customHeight="1" x14ac:dyDescent="0.3">
      <c r="A53" s="8"/>
      <c r="B53" s="8"/>
      <c r="C53" s="8"/>
      <c r="D53" s="8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95" customHeight="1" x14ac:dyDescent="0.3">
      <c r="A54" s="8"/>
      <c r="B54" s="8"/>
      <c r="C54" s="8"/>
      <c r="D54" s="8"/>
      <c r="E54" s="8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95" customHeight="1" x14ac:dyDescent="0.3">
      <c r="A55" s="8"/>
      <c r="B55" s="8"/>
      <c r="C55" s="8"/>
      <c r="D55" s="8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95" customHeight="1" x14ac:dyDescent="0.3">
      <c r="A56" s="8"/>
      <c r="B56" s="8"/>
      <c r="C56" s="8"/>
      <c r="D56" s="8"/>
      <c r="E56" s="8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95" customHeight="1" x14ac:dyDescent="0.3">
      <c r="A57" s="8"/>
      <c r="B57" s="8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95" customHeight="1" x14ac:dyDescent="0.3">
      <c r="A58" s="8"/>
      <c r="B58" s="8"/>
      <c r="C58" s="8"/>
      <c r="D58" s="8"/>
      <c r="E58" s="8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95" customHeight="1" x14ac:dyDescent="0.3">
      <c r="A59" s="8"/>
      <c r="B59" s="8"/>
      <c r="C59" s="8"/>
      <c r="D59" s="8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95" customHeight="1" x14ac:dyDescent="0.3">
      <c r="A60" s="8"/>
      <c r="B60" s="8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95" customHeight="1" x14ac:dyDescent="0.3">
      <c r="A61" s="8"/>
      <c r="B61" s="8"/>
      <c r="C61" s="8"/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95" customHeight="1" x14ac:dyDescent="0.3">
      <c r="A62" s="8"/>
      <c r="B62" s="8"/>
      <c r="C62" s="8"/>
      <c r="D62" s="8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95" customHeight="1" x14ac:dyDescent="0.3">
      <c r="A63" s="8"/>
      <c r="B63" s="8"/>
      <c r="C63" s="8"/>
      <c r="D63" s="8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95" customHeight="1" x14ac:dyDescent="0.3">
      <c r="A64" s="8"/>
      <c r="B64" s="8"/>
      <c r="C64" s="8"/>
      <c r="D64" s="8"/>
      <c r="E64" s="8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18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GridLines="0" zoomScale="150" zoomScaleNormal="150" zoomScalePageLayoutView="150" workbookViewId="0">
      <selection activeCell="A21" sqref="A21"/>
    </sheetView>
  </sheetViews>
  <sheetFormatPr defaultColWidth="11.5546875" defaultRowHeight="14.4" x14ac:dyDescent="0.3"/>
  <cols>
    <col min="1" max="1" width="35.44140625" customWidth="1"/>
    <col min="2" max="6" width="14.109375" customWidth="1"/>
  </cols>
  <sheetData>
    <row r="1" spans="1:26" ht="22.95" customHeight="1" x14ac:dyDescent="0.3">
      <c r="A1" s="11" t="str">
        <f>INPUT!A1</f>
        <v>ASSOCIATED BRITISH FOODS PLC</v>
      </c>
      <c r="B1" s="11" t="s">
        <v>33</v>
      </c>
      <c r="C1" s="10"/>
      <c r="D1" s="10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95" customHeight="1" x14ac:dyDescent="0.3">
      <c r="A3" s="10" t="s">
        <v>6</v>
      </c>
      <c r="B3" s="15">
        <v>2015</v>
      </c>
      <c r="C3" s="15">
        <v>2014</v>
      </c>
      <c r="D3" s="15">
        <v>2013</v>
      </c>
      <c r="E3" s="15">
        <v>2012</v>
      </c>
      <c r="F3" s="15">
        <v>2011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95" customHeight="1" x14ac:dyDescent="0.3">
      <c r="A4" s="8"/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95" customHeight="1" x14ac:dyDescent="0.3">
      <c r="A5" s="13" t="s">
        <v>69</v>
      </c>
      <c r="B5" s="14">
        <f>INPUT!C9+INPUT!C10+INPUT!C11+INPUT!C12+INPUT!C13-INPUT!C15-INPUT!C16</f>
        <v>7849</v>
      </c>
      <c r="C5" s="14">
        <f>INPUT!D9+INPUT!D10+INPUT!D11+INPUT!D12+INPUT!D13-INPUT!D15-INPUT!D16</f>
        <v>8146</v>
      </c>
      <c r="D5" s="14">
        <f>INPUT!E9+INPUT!E10+INPUT!E11+INPUT!E12+INPUT!E13-INPUT!E15-INPUT!E16</f>
        <v>8213</v>
      </c>
      <c r="E5" s="14">
        <f>INPUT!F9+INPUT!F10+INPUT!F11+INPUT!F12+INPUT!F13-INPUT!F15-INPUT!F16</f>
        <v>8190</v>
      </c>
      <c r="F5" s="14">
        <f>INPUT!G9+INPUT!G10+INPUT!G11+INPUT!G12+INPUT!G13-INPUT!G15-INPUT!G16</f>
        <v>8389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95" customHeight="1" x14ac:dyDescent="0.3">
      <c r="A6" s="13" t="s">
        <v>3</v>
      </c>
      <c r="B6" s="14">
        <f>INPUT!C9</f>
        <v>6423</v>
      </c>
      <c r="C6" s="14">
        <f>INPUT!D9</f>
        <v>6846</v>
      </c>
      <c r="D6" s="14">
        <f>INPUT!E9</f>
        <v>6921</v>
      </c>
      <c r="E6" s="14">
        <f>INPUT!F9</f>
        <v>6971</v>
      </c>
      <c r="F6" s="14">
        <f>INPUT!G9</f>
        <v>7039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2.95" customHeight="1" x14ac:dyDescent="0.3">
      <c r="A7" s="13" t="s">
        <v>4</v>
      </c>
      <c r="B7" s="14">
        <f>INPUT!C10+INPUT!C11+INPUT!C12+INPUT!C13</f>
        <v>3849</v>
      </c>
      <c r="C7" s="14">
        <f>INPUT!D10+INPUT!D11+INPUT!D12+INPUT!D13</f>
        <v>3626</v>
      </c>
      <c r="D7" s="14">
        <f>INPUT!E10+INPUT!E11+INPUT!E12+INPUT!E13</f>
        <v>3424</v>
      </c>
      <c r="E7" s="14">
        <f>INPUT!F10+INPUT!F11+INPUT!F12+INPUT!F13</f>
        <v>3269</v>
      </c>
      <c r="F7" s="14">
        <f>INPUT!G10+INPUT!G11+INPUT!G12+INPUT!G13</f>
        <v>3163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95" customHeight="1" x14ac:dyDescent="0.3">
      <c r="A8" s="13" t="s">
        <v>36</v>
      </c>
      <c r="B8" s="14">
        <f>INPUT!C15+INPUT!C16</f>
        <v>2423</v>
      </c>
      <c r="C8" s="14">
        <f>INPUT!D15+INPUT!D16</f>
        <v>2326</v>
      </c>
      <c r="D8" s="14">
        <f>INPUT!E15+INPUT!E16</f>
        <v>2132</v>
      </c>
      <c r="E8" s="14">
        <f>INPUT!F15+INPUT!F16</f>
        <v>2050</v>
      </c>
      <c r="F8" s="14">
        <f>INPUT!G15+INPUT!G16</f>
        <v>1813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95" customHeight="1" x14ac:dyDescent="0.3">
      <c r="A9" s="13" t="s">
        <v>35</v>
      </c>
      <c r="B9" s="14">
        <f>INPUT!C10+INPUT!C11+INPUT!C12+INPUT!C13-INPUT!C15-INPUT!C16</f>
        <v>1426</v>
      </c>
      <c r="C9" s="14">
        <f>INPUT!D10+INPUT!D11+INPUT!D12+INPUT!D13-INPUT!D15-INPUT!D16</f>
        <v>1300</v>
      </c>
      <c r="D9" s="14">
        <f>INPUT!E10+INPUT!E11+INPUT!E12+INPUT!E13-INPUT!E15-INPUT!E16</f>
        <v>1292</v>
      </c>
      <c r="E9" s="14">
        <f>INPUT!F10+INPUT!F11+INPUT!F12+INPUT!F13-INPUT!F15-INPUT!F16</f>
        <v>1219</v>
      </c>
      <c r="F9" s="14">
        <f>INPUT!G10+INPUT!G11+INPUT!G12+INPUT!G13-INPUT!G15-INPUT!G16</f>
        <v>1350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95" customHeight="1" x14ac:dyDescent="0.3">
      <c r="A10" s="13" t="s">
        <v>34</v>
      </c>
      <c r="B10" s="14">
        <f>INPUT!C14+INPUT!C17</f>
        <v>896</v>
      </c>
      <c r="C10" s="14">
        <f>INPUT!D14+INPUT!D17</f>
        <v>965</v>
      </c>
      <c r="D10" s="14">
        <f>INPUT!E14+INPUT!E17</f>
        <v>1166</v>
      </c>
      <c r="E10" s="14">
        <f>INPUT!F14+INPUT!F17</f>
        <v>1452</v>
      </c>
      <c r="F10" s="14">
        <f>INPUT!G14+INPUT!G17</f>
        <v>1626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95" customHeight="1" x14ac:dyDescent="0.3">
      <c r="A11" s="8"/>
      <c r="B11" s="12"/>
      <c r="C11" s="12"/>
      <c r="D11" s="12"/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95" customHeight="1" x14ac:dyDescent="0.3">
      <c r="A12" s="25" t="s">
        <v>68</v>
      </c>
      <c r="B12" s="12"/>
      <c r="C12" s="12"/>
      <c r="D12" s="12"/>
      <c r="E12" s="12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6" customHeight="1" x14ac:dyDescent="0.3">
      <c r="A13" s="8"/>
      <c r="B13" s="12"/>
      <c r="C13" s="12"/>
      <c r="D13" s="12"/>
      <c r="E13" s="12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95" customHeight="1" x14ac:dyDescent="0.3">
      <c r="A14" s="13" t="s">
        <v>3</v>
      </c>
      <c r="B14" s="24">
        <f>IFERROR(B6/B$5,0)</f>
        <v>0.81832080519811445</v>
      </c>
      <c r="C14" s="24">
        <f t="shared" ref="C14:F14" si="0">IFERROR(C6/C$5,0)</f>
        <v>0.84041247237908179</v>
      </c>
      <c r="D14" s="24">
        <f t="shared" si="0"/>
        <v>0.84268842079629858</v>
      </c>
      <c r="E14" s="24">
        <f t="shared" si="0"/>
        <v>0.85115995115995113</v>
      </c>
      <c r="F14" s="24">
        <f t="shared" si="0"/>
        <v>0.83907497913934914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95" customHeight="1" x14ac:dyDescent="0.3">
      <c r="A15" s="13" t="s">
        <v>4</v>
      </c>
      <c r="B15" s="24">
        <f t="shared" ref="B15:F15" si="1">IFERROR(B7/B$5,0)</f>
        <v>0.49038094024716522</v>
      </c>
      <c r="C15" s="24">
        <f t="shared" si="1"/>
        <v>0.44512644242573041</v>
      </c>
      <c r="D15" s="24">
        <f t="shared" si="1"/>
        <v>0.4169000365274565</v>
      </c>
      <c r="E15" s="24">
        <f t="shared" si="1"/>
        <v>0.39914529914529917</v>
      </c>
      <c r="F15" s="24">
        <f t="shared" si="1"/>
        <v>0.37704136369054714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95" customHeight="1" x14ac:dyDescent="0.3">
      <c r="A16" s="13" t="s">
        <v>36</v>
      </c>
      <c r="B16" s="24">
        <f t="shared" ref="B16:F16" si="2">IFERROR(B8/B$5,0)</f>
        <v>0.30870174544527967</v>
      </c>
      <c r="C16" s="24">
        <f t="shared" si="2"/>
        <v>0.28553891480481219</v>
      </c>
      <c r="D16" s="24">
        <f t="shared" si="2"/>
        <v>0.25958845732375502</v>
      </c>
      <c r="E16" s="24">
        <f t="shared" si="2"/>
        <v>0.2503052503052503</v>
      </c>
      <c r="F16" s="24">
        <f t="shared" si="2"/>
        <v>0.21611634282989628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95" customHeight="1" x14ac:dyDescent="0.3">
      <c r="A17" s="13" t="s">
        <v>35</v>
      </c>
      <c r="B17" s="24">
        <f t="shared" ref="B17:F17" si="3">IFERROR(B9/B$5,0)</f>
        <v>0.1816791948018856</v>
      </c>
      <c r="C17" s="24">
        <f t="shared" si="3"/>
        <v>0.15958752762091824</v>
      </c>
      <c r="D17" s="24">
        <f t="shared" si="3"/>
        <v>0.15731157920370145</v>
      </c>
      <c r="E17" s="24">
        <f t="shared" si="3"/>
        <v>0.14884004884004884</v>
      </c>
      <c r="F17" s="24">
        <f t="shared" si="3"/>
        <v>0.16092502086065086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.95" customHeight="1" x14ac:dyDescent="0.3">
      <c r="A18" s="13" t="s">
        <v>34</v>
      </c>
      <c r="B18" s="24">
        <f t="shared" ref="B18:F18" si="4">IFERROR(B10/B$5,0)</f>
        <v>0.11415466938463499</v>
      </c>
      <c r="C18" s="24">
        <f t="shared" si="4"/>
        <v>0.11846304934937392</v>
      </c>
      <c r="D18" s="24">
        <f t="shared" si="4"/>
        <v>0.14197004748569342</v>
      </c>
      <c r="E18" s="24">
        <f t="shared" si="4"/>
        <v>0.1772893772893773</v>
      </c>
      <c r="F18" s="24">
        <f t="shared" si="4"/>
        <v>0.19382524734771725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95" customHeight="1" x14ac:dyDescent="0.3">
      <c r="A19" s="8"/>
      <c r="B19" s="8"/>
      <c r="C19" s="8"/>
      <c r="D19" s="8"/>
      <c r="E19" s="8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.95" customHeight="1" x14ac:dyDescent="0.3">
      <c r="A20" s="32" t="s">
        <v>71</v>
      </c>
      <c r="B20" s="8"/>
      <c r="C20" s="8"/>
      <c r="D20" s="8"/>
      <c r="E20" s="8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2.95" customHeight="1" x14ac:dyDescent="0.3">
      <c r="A21" s="8"/>
      <c r="B21" s="8"/>
      <c r="C21" s="8"/>
      <c r="D21" s="8"/>
      <c r="E21" s="8"/>
      <c r="F21" s="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6" customHeight="1" x14ac:dyDescent="0.3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95" customHeight="1" x14ac:dyDescent="0.3">
      <c r="A23" s="8"/>
      <c r="B23" s="8"/>
      <c r="C23" s="8"/>
      <c r="D23" s="8"/>
      <c r="E23" s="8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95" customHeight="1" x14ac:dyDescent="0.3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95" customHeight="1" x14ac:dyDescent="0.3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2.95" customHeight="1" x14ac:dyDescent="0.3">
      <c r="A26" s="8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2.95" customHeight="1" x14ac:dyDescent="0.3">
      <c r="A27" s="8"/>
      <c r="B27" s="8"/>
      <c r="C27" s="8"/>
      <c r="D27" s="8"/>
      <c r="E27" s="8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2.95" customHeight="1" x14ac:dyDescent="0.3">
      <c r="A28" s="8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2.95" customHeight="1" x14ac:dyDescent="0.3">
      <c r="A29" s="8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9.95" customHeight="1" x14ac:dyDescent="0.3">
      <c r="A30" s="8"/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9.95" customHeight="1" x14ac:dyDescent="0.3">
      <c r="A31" s="8"/>
      <c r="B31" s="8"/>
      <c r="C31" s="8"/>
      <c r="D31" s="8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9.95" customHeight="1" x14ac:dyDescent="0.3">
      <c r="A32" s="8"/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9.95" customHeight="1" x14ac:dyDescent="0.3">
      <c r="A33" s="8"/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9.95" customHeight="1" x14ac:dyDescent="0.3">
      <c r="A34" s="8"/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9.95" customHeight="1" x14ac:dyDescent="0.3">
      <c r="A35" s="8"/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9.95" customHeight="1" x14ac:dyDescent="0.3">
      <c r="A36" s="8"/>
      <c r="B36" s="9"/>
      <c r="C36" s="9"/>
      <c r="D36" s="9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9.95" customHeight="1" x14ac:dyDescent="0.3">
      <c r="A37" s="8"/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9.95" customHeight="1" x14ac:dyDescent="0.3">
      <c r="A38" s="8"/>
      <c r="B38" s="8"/>
      <c r="C38" s="8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95" customHeight="1" x14ac:dyDescent="0.3">
      <c r="A39" s="8"/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95" customHeight="1" x14ac:dyDescent="0.3">
      <c r="A40" s="8"/>
      <c r="B40" s="8"/>
      <c r="C40" s="8"/>
      <c r="D40" s="8"/>
      <c r="E40" s="8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95" customHeight="1" x14ac:dyDescent="0.3">
      <c r="A41" s="8"/>
      <c r="B41" s="8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95" customHeight="1" x14ac:dyDescent="0.3">
      <c r="A42" s="8"/>
      <c r="B42" s="8"/>
      <c r="C42" s="8"/>
      <c r="D42" s="8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95" customHeight="1" x14ac:dyDescent="0.3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95" customHeight="1" x14ac:dyDescent="0.3">
      <c r="A44" s="8"/>
      <c r="B44" s="8"/>
      <c r="C44" s="8"/>
      <c r="D44" s="8"/>
      <c r="E44" s="8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95" customHeight="1" x14ac:dyDescent="0.3">
      <c r="A45" s="8"/>
      <c r="B45" s="8"/>
      <c r="C45" s="8"/>
      <c r="D45" s="8"/>
      <c r="E45" s="8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95" customHeight="1" x14ac:dyDescent="0.3">
      <c r="A46" s="8"/>
      <c r="B46" s="8"/>
      <c r="C46" s="8"/>
      <c r="D46" s="8"/>
      <c r="E46" s="8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95" customHeight="1" x14ac:dyDescent="0.3">
      <c r="A47" s="8"/>
      <c r="B47" s="8"/>
      <c r="C47" s="8"/>
      <c r="D47" s="8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95" customHeight="1" x14ac:dyDescent="0.3">
      <c r="A48" s="8"/>
      <c r="B48" s="8"/>
      <c r="C48" s="8"/>
      <c r="D48" s="8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95" customHeight="1" x14ac:dyDescent="0.3">
      <c r="A49" s="8"/>
      <c r="B49" s="8"/>
      <c r="C49" s="8"/>
      <c r="D49" s="8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95" customHeight="1" x14ac:dyDescent="0.3">
      <c r="A50" s="8"/>
      <c r="B50" s="8"/>
      <c r="C50" s="8"/>
      <c r="D50" s="8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95" customHeight="1" x14ac:dyDescent="0.3">
      <c r="A51" s="8"/>
      <c r="B51" s="8"/>
      <c r="C51" s="8"/>
      <c r="D51" s="8"/>
      <c r="E51" s="8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95" customHeight="1" x14ac:dyDescent="0.3">
      <c r="A52" s="8"/>
      <c r="B52" s="8"/>
      <c r="C52" s="8"/>
      <c r="D52" s="8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95" customHeight="1" x14ac:dyDescent="0.3">
      <c r="A53" s="8"/>
      <c r="B53" s="8"/>
      <c r="C53" s="8"/>
      <c r="D53" s="8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95" customHeight="1" x14ac:dyDescent="0.3">
      <c r="A54" s="8"/>
      <c r="B54" s="8"/>
      <c r="C54" s="8"/>
      <c r="D54" s="8"/>
      <c r="E54" s="8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95" customHeight="1" x14ac:dyDescent="0.3">
      <c r="A55" s="8"/>
      <c r="B55" s="8"/>
      <c r="C55" s="8"/>
      <c r="D55" s="8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95" customHeight="1" x14ac:dyDescent="0.3">
      <c r="A56" s="8"/>
      <c r="B56" s="8"/>
      <c r="C56" s="8"/>
      <c r="D56" s="8"/>
      <c r="E56" s="8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95" customHeight="1" x14ac:dyDescent="0.3">
      <c r="A57" s="8"/>
      <c r="B57" s="8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95" customHeight="1" x14ac:dyDescent="0.3">
      <c r="A58" s="8"/>
      <c r="B58" s="8"/>
      <c r="C58" s="8"/>
      <c r="D58" s="8"/>
      <c r="E58" s="8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95" customHeight="1" x14ac:dyDescent="0.3">
      <c r="A59" s="8"/>
      <c r="B59" s="8"/>
      <c r="C59" s="8"/>
      <c r="D59" s="8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95" customHeight="1" x14ac:dyDescent="0.3">
      <c r="A60" s="8"/>
      <c r="B60" s="8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95" customHeight="1" x14ac:dyDescent="0.3">
      <c r="A61" s="8"/>
      <c r="B61" s="8"/>
      <c r="C61" s="8"/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95" customHeight="1" x14ac:dyDescent="0.3">
      <c r="A62" s="8"/>
      <c r="B62" s="8"/>
      <c r="C62" s="8"/>
      <c r="D62" s="8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95" customHeight="1" x14ac:dyDescent="0.3">
      <c r="A63" s="8"/>
      <c r="B63" s="8"/>
      <c r="C63" s="8"/>
      <c r="D63" s="8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95" customHeight="1" x14ac:dyDescent="0.3">
      <c r="A64" s="8"/>
      <c r="B64" s="8"/>
      <c r="C64" s="8"/>
      <c r="D64" s="8"/>
      <c r="E64" s="8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95" customHeight="1" x14ac:dyDescent="0.3">
      <c r="A65" s="8"/>
      <c r="B65" s="8"/>
      <c r="C65" s="8"/>
      <c r="D65" s="8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95" customHeight="1" x14ac:dyDescent="0.3">
      <c r="A66" s="8"/>
      <c r="B66" s="8"/>
      <c r="C66" s="8"/>
      <c r="D66" s="8"/>
      <c r="E66" s="8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95" customHeight="1" x14ac:dyDescent="0.3">
      <c r="A67" s="8"/>
      <c r="B67" s="8"/>
      <c r="C67" s="8"/>
      <c r="D67" s="8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95" customHeight="1" x14ac:dyDescent="0.3">
      <c r="A68" s="8"/>
      <c r="B68" s="8"/>
      <c r="C68" s="8"/>
      <c r="D68" s="8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95" customHeight="1" x14ac:dyDescent="0.3">
      <c r="A69" s="8"/>
      <c r="B69" s="8"/>
      <c r="C69" s="8"/>
      <c r="D69" s="8"/>
      <c r="E69" s="8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26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26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26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26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26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26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zoomScale="150" zoomScaleNormal="150" zoomScalePageLayoutView="150" workbookViewId="0">
      <pane ySplit="3" topLeftCell="A4" activePane="bottomLeft" state="frozen"/>
      <selection pane="bottomLeft" activeCell="A25" sqref="A25:A36"/>
    </sheetView>
  </sheetViews>
  <sheetFormatPr defaultColWidth="11.5546875" defaultRowHeight="14.4" x14ac:dyDescent="0.3"/>
  <cols>
    <col min="1" max="1" width="35.44140625" customWidth="1"/>
    <col min="2" max="6" width="14.109375" customWidth="1"/>
  </cols>
  <sheetData>
    <row r="1" spans="1:26" ht="22.95" customHeight="1" x14ac:dyDescent="0.3">
      <c r="A1" s="11" t="str">
        <f>INPUT!A1</f>
        <v>ASSOCIATED BRITISH FOODS PLC</v>
      </c>
      <c r="B1" s="11" t="s">
        <v>37</v>
      </c>
      <c r="C1" s="10"/>
      <c r="D1" s="10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.95" customHeight="1" x14ac:dyDescent="0.3">
      <c r="A3" s="8"/>
      <c r="B3" s="15">
        <v>2015</v>
      </c>
      <c r="C3" s="15">
        <v>2014</v>
      </c>
      <c r="D3" s="15">
        <v>2013</v>
      </c>
      <c r="E3" s="15">
        <v>2012</v>
      </c>
      <c r="F3" s="15">
        <v>2011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95" customHeight="1" x14ac:dyDescent="0.3">
      <c r="A4" s="8"/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2.95" customHeight="1" x14ac:dyDescent="0.3">
      <c r="A5" s="25" t="s">
        <v>52</v>
      </c>
      <c r="B5" s="12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6" customHeight="1" x14ac:dyDescent="0.3">
      <c r="A6" s="8"/>
      <c r="B6" s="12"/>
      <c r="C6" s="12"/>
      <c r="D6" s="12"/>
      <c r="E6" s="12"/>
      <c r="F6" s="1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2.95" customHeight="1" x14ac:dyDescent="0.3">
      <c r="A7" s="13" t="s">
        <v>70</v>
      </c>
      <c r="B7" s="22">
        <f>IFERROR(INPUT!C5/(INPUT!C9+INPUT!C10+INPUT!C11+INPUT!C12+INPUT!C13-INPUT!C15-INPUT!C16),0)</f>
        <v>0.12065231239648364</v>
      </c>
      <c r="C7" s="22">
        <f>IFERROR(INPUT!D5/(INPUT!D9+INPUT!D10+INPUT!D11+INPUT!D12+INPUT!D13-INPUT!D15-INPUT!D16),0)</f>
        <v>0.13258040756199363</v>
      </c>
      <c r="D7" s="22">
        <f>IFERROR(INPUT!E5/(INPUT!E9+INPUT!E10+INPUT!E11+INPUT!E12+INPUT!E13-INPUT!E15-INPUT!E16),0)</f>
        <v>0.13308169974430781</v>
      </c>
      <c r="E7" s="22">
        <f>IFERROR(INPUT!F5/(INPUT!F9+INPUT!F10+INPUT!F11+INPUT!F12+INPUT!F13-INPUT!F15-INPUT!F16),0)</f>
        <v>0.10659340659340659</v>
      </c>
      <c r="F7" s="22">
        <f>IFERROR(INPUT!G5/(INPUT!G9+INPUT!G10+INPUT!G11+INPUT!G12+INPUT!G13-INPUT!G15-INPUT!G16),0)</f>
        <v>0.10036953152938372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2.95" customHeight="1" x14ac:dyDescent="0.3">
      <c r="A8" s="13" t="s">
        <v>39</v>
      </c>
      <c r="B8" s="22">
        <f>IFERROR(INPUT!C5/INPUT!C3,0)</f>
        <v>7.3984375000000005E-2</v>
      </c>
      <c r="C8" s="22">
        <f>IFERROR(INPUT!D5/INPUT!D3,0)</f>
        <v>8.3442787607200808E-2</v>
      </c>
      <c r="D8" s="22">
        <f>IFERROR(INPUT!E5/INPUT!E3,0)</f>
        <v>8.2087870822380768E-2</v>
      </c>
      <c r="E8" s="22">
        <f>IFERROR(INPUT!F5/INPUT!F3,0)</f>
        <v>7.1253672869735551E-2</v>
      </c>
      <c r="F8" s="22">
        <f>IFERROR(INPUT!G5/INPUT!G3,0)</f>
        <v>7.6095797559873474E-2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95" customHeight="1" x14ac:dyDescent="0.3">
      <c r="A9" s="13" t="s">
        <v>40</v>
      </c>
      <c r="B9" s="26">
        <f>IFERROR(INPUT!C3/(INPUT!C9+INPUT!C10+INPUT!C11+INPUT!C12+INPUT!C13-INPUT!C15-INPUT!C16),0)</f>
        <v>1.6307809912090712</v>
      </c>
      <c r="C9" s="26">
        <f>IFERROR(INPUT!D3/(INPUT!D9+INPUT!D10+INPUT!D11+INPUT!D12+INPUT!D13-INPUT!D15-INPUT!D16),0)</f>
        <v>1.5888779769211883</v>
      </c>
      <c r="D9" s="26">
        <f>IFERROR(INPUT!E3/(INPUT!E9+INPUT!E10+INPUT!E11+INPUT!E12+INPUT!E13-INPUT!E15-INPUT!E16),0)</f>
        <v>1.6212102763910874</v>
      </c>
      <c r="E9" s="26">
        <f>IFERROR(INPUT!F3/(INPUT!F9+INPUT!F10+INPUT!F11+INPUT!F12+INPUT!F13-INPUT!F15-INPUT!F16),0)</f>
        <v>1.495970695970696</v>
      </c>
      <c r="F9" s="26">
        <f>IFERROR(INPUT!G3/(INPUT!G9+INPUT!G10+INPUT!G11+INPUT!G12+INPUT!G13-INPUT!G15-INPUT!G16),0)</f>
        <v>1.3189891524615569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95" customHeight="1" x14ac:dyDescent="0.3">
      <c r="A10" s="8"/>
      <c r="B10" s="27"/>
      <c r="C10" s="27"/>
      <c r="D10" s="27"/>
      <c r="E10" s="27"/>
      <c r="F10" s="2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95" customHeight="1" x14ac:dyDescent="0.3">
      <c r="A11" s="25" t="s">
        <v>54</v>
      </c>
      <c r="B11" s="12"/>
      <c r="C11" s="12"/>
      <c r="D11" s="12"/>
      <c r="E11" s="12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6" customHeight="1" x14ac:dyDescent="0.3">
      <c r="A12" s="8"/>
      <c r="B12" s="12"/>
      <c r="C12" s="12"/>
      <c r="D12" s="12"/>
      <c r="E12" s="12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95" customHeight="1" x14ac:dyDescent="0.3">
      <c r="A13" s="13" t="s">
        <v>45</v>
      </c>
      <c r="B13" s="29">
        <f>IFERROR(INPUT!C3/INPUT!C9,0)</f>
        <v>1.9928382375836837</v>
      </c>
      <c r="C13" s="29">
        <f>IFERROR(INPUT!D3/INPUT!D9,0)</f>
        <v>1.8905930470347647</v>
      </c>
      <c r="D13" s="29">
        <f>IFERROR(INPUT!E3/INPUT!E9,0)</f>
        <v>1.9238549342580551</v>
      </c>
      <c r="E13" s="29">
        <f>IFERROR(INPUT!F3/INPUT!F9,0)</f>
        <v>1.7575670635489886</v>
      </c>
      <c r="F13" s="29">
        <f>IFERROR(INPUT!G3/INPUT!G9,0)</f>
        <v>1.5719562437846284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2.95" customHeight="1" x14ac:dyDescent="0.3">
      <c r="A14" s="13" t="s">
        <v>46</v>
      </c>
      <c r="B14" s="29">
        <f>IFERROR(INPUT!C3/(INPUT!C10+INPUT!C11+INPUT!C12+INPUT!C13-INPUT!C15-INPUT!C16),0)</f>
        <v>8.9761570827489479</v>
      </c>
      <c r="C14" s="29">
        <f>IFERROR(INPUT!D3/(INPUT!D10+INPUT!D11+INPUT!D12+INPUT!D13-INPUT!D15-INPUT!D16),0)</f>
        <v>9.9561538461538461</v>
      </c>
      <c r="D14" s="29">
        <f>IFERROR(INPUT!E3/(INPUT!E10+INPUT!E11+INPUT!E12+INPUT!E13-INPUT!E15-INPUT!E16),0)</f>
        <v>10.305727554179567</v>
      </c>
      <c r="E14" s="29">
        <f>IFERROR(INPUT!F3/(INPUT!F10+INPUT!F11+INPUT!F12+INPUT!F13-INPUT!F15-INPUT!F16),0)</f>
        <v>10.050861361771943</v>
      </c>
      <c r="F14" s="29">
        <f>IFERROR(INPUT!G3/(INPUT!G10+INPUT!G11+INPUT!G12+INPUT!G13-INPUT!G15-INPUT!G16),0)</f>
        <v>8.1962962962962962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95" customHeight="1" x14ac:dyDescent="0.3">
      <c r="A15" s="13" t="s">
        <v>55</v>
      </c>
      <c r="B15" s="30">
        <f>IFERROR(INPUT!C10*365/INPUT!C4,0)</f>
        <v>68.248388087196801</v>
      </c>
      <c r="C15" s="30">
        <f>IFERROR(INPUT!D10*365/INPUT!D4,0)</f>
        <v>60.789849892780559</v>
      </c>
      <c r="D15" s="30">
        <f>IFERROR(INPUT!E10*365/INPUT!E4,0)</f>
        <v>57.163447251114412</v>
      </c>
      <c r="E15" s="30">
        <f>IFERROR(INPUT!F10*365/INPUT!F4,0)</f>
        <v>58.921653034868704</v>
      </c>
      <c r="F15" s="30">
        <f>IFERROR(INPUT!G10*365/INPUT!G4,0)</f>
        <v>62.312806996525701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.95" customHeight="1" x14ac:dyDescent="0.3">
      <c r="A16" s="13" t="s">
        <v>47</v>
      </c>
      <c r="B16" s="30">
        <f>IFERROR(INPUT!C11*365/INPUT!C3,0)</f>
        <v>33.534374999999997</v>
      </c>
      <c r="C16" s="30">
        <f>IFERROR(INPUT!D11*365/INPUT!D3,0)</f>
        <v>36.463339256741094</v>
      </c>
      <c r="D16" s="30">
        <f>IFERROR(INPUT!E11*365/INPUT!E3,0)</f>
        <v>36.787833270747278</v>
      </c>
      <c r="E16" s="30">
        <f>IFERROR(INPUT!F11*365/INPUT!F3,0)</f>
        <v>36.821743388834477</v>
      </c>
      <c r="F16" s="30">
        <f>IFERROR(INPUT!G11*365/INPUT!G3,0)</f>
        <v>41.530501581563492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.95" customHeight="1" x14ac:dyDescent="0.3">
      <c r="A17" s="13" t="s">
        <v>56</v>
      </c>
      <c r="B17" s="30">
        <f>IFERROR(INPUT!C15*365/INPUT!C4,0)</f>
        <v>83.153208474055873</v>
      </c>
      <c r="C17" s="30">
        <f>IFERROR(INPUT!D15*365/INPUT!D4,0)</f>
        <v>76.257530889410802</v>
      </c>
      <c r="D17" s="30">
        <f>IFERROR(INPUT!E15*365/INPUT!E4,0)</f>
        <v>68.010401188707277</v>
      </c>
      <c r="E17" s="30">
        <f>IFERROR(INPUT!F15*365/INPUT!F4,0)</f>
        <v>68.820490744726641</v>
      </c>
      <c r="F17" s="30">
        <f>IFERROR(INPUT!G15*365/INPUT!G4,0)</f>
        <v>71.145920690068294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.95" customHeight="1" x14ac:dyDescent="0.3">
      <c r="A18" s="13" t="s">
        <v>57</v>
      </c>
      <c r="B18" s="30">
        <f>B15+B16-B17</f>
        <v>18.629554613140925</v>
      </c>
      <c r="C18" s="30">
        <f t="shared" ref="C18:F18" si="0">C15+C16-C17</f>
        <v>20.995658260110858</v>
      </c>
      <c r="D18" s="30">
        <f t="shared" si="0"/>
        <v>25.940879333154413</v>
      </c>
      <c r="E18" s="30">
        <f t="shared" si="0"/>
        <v>26.922905678976548</v>
      </c>
      <c r="F18" s="30">
        <f t="shared" si="0"/>
        <v>32.697387888020899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95" customHeight="1" x14ac:dyDescent="0.3">
      <c r="A19" s="8"/>
      <c r="B19" s="27"/>
      <c r="C19" s="12"/>
      <c r="D19" s="12"/>
      <c r="E19" s="12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.95" customHeight="1" x14ac:dyDescent="0.3">
      <c r="A20" s="25" t="s">
        <v>53</v>
      </c>
      <c r="B20" s="12"/>
      <c r="C20" s="12"/>
      <c r="D20" s="12"/>
      <c r="E20" s="12"/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6" customHeight="1" x14ac:dyDescent="0.3">
      <c r="A21" s="8"/>
      <c r="B21" s="12"/>
      <c r="C21" s="12"/>
      <c r="D21" s="12"/>
      <c r="E21" s="12"/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.95" customHeight="1" x14ac:dyDescent="0.3">
      <c r="A22" s="13" t="s">
        <v>41</v>
      </c>
      <c r="B22" s="28">
        <f>IFERROR((INPUT!C10+INPUT!C11+INPUT!C12+INPUT!C13)/(INPUT!C15+INPUT!C14+INPUT!C16),0)</f>
        <v>1.4037199124726476</v>
      </c>
      <c r="C22" s="28">
        <f>IFERROR((INPUT!D10+INPUT!D11+INPUT!D12+INPUT!D13)/(INPUT!D15+INPUT!D14+INPUT!D16),0)</f>
        <v>1.3509687034277198</v>
      </c>
      <c r="D22" s="28">
        <f>IFERROR((INPUT!E10+INPUT!E11+INPUT!E12+INPUT!E13)/(INPUT!E15+INPUT!E14+INPUT!E16),0)</f>
        <v>1.3555027711797307</v>
      </c>
      <c r="E22" s="28">
        <f>IFERROR((INPUT!F10+INPUT!F11+INPUT!F12+INPUT!F13)/(INPUT!F15+INPUT!F14+INPUT!F16),0)</f>
        <v>1.2631375579598145</v>
      </c>
      <c r="F22" s="28">
        <f>IFERROR((INPUT!G10+INPUT!G11+INPUT!G12+INPUT!G13)/(INPUT!G15+INPUT!G14+INPUT!G16),0)</f>
        <v>1.2442958300550748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2.95" customHeight="1" x14ac:dyDescent="0.3">
      <c r="A23" s="13" t="s">
        <v>42</v>
      </c>
      <c r="B23" s="28">
        <f>IFERROR((INPUT!C11+INPUT!C12+INPUT!C13)/(INPUT!C14+INPUT!C15+INPUT!C16),0)</f>
        <v>0.73741794310722097</v>
      </c>
      <c r="C23" s="28">
        <f>IFERROR((INPUT!D11+INPUT!D12+INPUT!D13)/(INPUT!D14+INPUT!D15+INPUT!D16),0)</f>
        <v>0.74329359165424735</v>
      </c>
      <c r="D23" s="28">
        <f>IFERROR((INPUT!E11+INPUT!E12+INPUT!E13)/(INPUT!E14+INPUT!E15+INPUT!E16),0)</f>
        <v>0.72961203483768799</v>
      </c>
      <c r="E23" s="28">
        <f>IFERROR((INPUT!F11+INPUT!F12+INPUT!F13)/(INPUT!F14+INPUT!F15+INPUT!F16),0)</f>
        <v>0.68353941267387941</v>
      </c>
      <c r="F23" s="28">
        <f>IFERROR((INPUT!G11+INPUT!G12+INPUT!G13)/(INPUT!G14+INPUT!G15+INPUT!G16),0)</f>
        <v>0.68371361132966169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95" customHeight="1" x14ac:dyDescent="0.3">
      <c r="A24" s="8"/>
      <c r="B24" s="27"/>
      <c r="C24" s="12"/>
      <c r="D24" s="12"/>
      <c r="E24" s="12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95" customHeight="1" x14ac:dyDescent="0.3">
      <c r="A25" s="25" t="s">
        <v>58</v>
      </c>
      <c r="B25" s="12"/>
      <c r="C25" s="12"/>
      <c r="D25" s="12"/>
      <c r="E25" s="12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6" customHeight="1" x14ac:dyDescent="0.3">
      <c r="A26" s="8"/>
      <c r="B26" s="12"/>
      <c r="C26" s="12"/>
      <c r="D26" s="12"/>
      <c r="E26" s="12"/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2.95" customHeight="1" x14ac:dyDescent="0.3">
      <c r="A27" s="13" t="s">
        <v>43</v>
      </c>
      <c r="B27" s="22">
        <f>IFERROR((INPUT!C14+INPUT!C17)/(INPUT!C9+INPUT!C10+INPUT!C11+INPUT!C12+INPUT!C13-INPUT!C15-INPUT!C16),0)</f>
        <v>0.11415466938463499</v>
      </c>
      <c r="C27" s="22">
        <f>IFERROR((INPUT!D14+INPUT!D17)/(INPUT!D9+INPUT!D10+INPUT!D11+INPUT!D12+INPUT!D13-INPUT!D15-INPUT!D16),0)</f>
        <v>0.11846304934937392</v>
      </c>
      <c r="D27" s="22">
        <f>IFERROR((INPUT!E14+INPUT!E17)/(INPUT!E9+INPUT!E10+INPUT!E11+INPUT!E12+INPUT!E13-INPUT!E15-INPUT!E16),0)</f>
        <v>0.14197004748569342</v>
      </c>
      <c r="E27" s="22">
        <f>IFERROR((INPUT!F14+INPUT!F17)/(INPUT!F9+INPUT!F10+INPUT!F11+INPUT!F12+INPUT!F13-INPUT!F15-INPUT!F16),0)</f>
        <v>0.1772893772893773</v>
      </c>
      <c r="F27" s="22">
        <f>IFERROR((INPUT!G14+INPUT!G17)/(INPUT!G9+INPUT!G10+INPUT!G11+INPUT!G12+INPUT!G13-INPUT!G15-INPUT!G16),0)</f>
        <v>0.19382524734771725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2.95" customHeight="1" x14ac:dyDescent="0.3">
      <c r="A28" s="13" t="s">
        <v>44</v>
      </c>
      <c r="B28" s="29">
        <f>IFERROR(INPUT!C5/INPUT!C6,0)</f>
        <v>15.524590163934427</v>
      </c>
      <c r="C28" s="29">
        <f>IFERROR(INPUT!D5/INPUT!D6,0)</f>
        <v>14.794520547945206</v>
      </c>
      <c r="D28" s="29">
        <f>IFERROR(INPUT!E5/INPUT!E6,0)</f>
        <v>10.93</v>
      </c>
      <c r="E28" s="29">
        <f>IFERROR(INPUT!F5/INPUT!F6,0)</f>
        <v>7.6578947368421053</v>
      </c>
      <c r="F28" s="29">
        <f>IFERROR(INPUT!G5/INPUT!G6,0)</f>
        <v>8.3366336633663369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2.95" customHeight="1" x14ac:dyDescent="0.3">
      <c r="A29" s="8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2.95" customHeight="1" x14ac:dyDescent="0.3">
      <c r="A30" s="25" t="s">
        <v>59</v>
      </c>
      <c r="B30" s="12"/>
      <c r="C30" s="12"/>
      <c r="D30" s="12"/>
      <c r="E30" s="12"/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6" customHeight="1" x14ac:dyDescent="0.3">
      <c r="A31" s="8"/>
      <c r="B31" s="12"/>
      <c r="C31" s="12"/>
      <c r="D31" s="12"/>
      <c r="E31" s="12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2.95" customHeight="1" x14ac:dyDescent="0.3">
      <c r="A32" s="13" t="s">
        <v>27</v>
      </c>
      <c r="B32" s="22">
        <f>IFERROR(INPUT!C7/INPUT!C18,0)</f>
        <v>8.3964646464646464E-2</v>
      </c>
      <c r="C32" s="22">
        <f>IFERROR(INPUT!D7/INPUT!D18,0)</f>
        <v>0.1183781264564238</v>
      </c>
      <c r="D32" s="22">
        <f>IFERROR(INPUT!E7/INPUT!E18,0)</f>
        <v>9.6363932822436008E-2</v>
      </c>
      <c r="E32" s="22">
        <f>IFERROR(INPUT!F7/INPUT!F18,0)</f>
        <v>9.5131984916009604E-2</v>
      </c>
      <c r="F32" s="22">
        <f>IFERROR(INPUT!G7/INPUT!G18,0)</f>
        <v>9.4119693806541407E-2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6" customHeight="1" x14ac:dyDescent="0.3">
      <c r="A33" s="8"/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2.95" customHeight="1" x14ac:dyDescent="0.3">
      <c r="A34" s="13" t="s">
        <v>64</v>
      </c>
      <c r="B34" s="29">
        <f>INPUT!C23/INPUT!C24</f>
        <v>45.368053491827638</v>
      </c>
      <c r="C34" s="29">
        <f>INPUT!D23/INPUT!D24</f>
        <v>26.579170984455956</v>
      </c>
      <c r="D34" s="29">
        <f>INPUT!E23/INPUT!E24</f>
        <v>23.356951871657753</v>
      </c>
      <c r="E34" s="29">
        <f>INPUT!F23/INPUT!F24</f>
        <v>17.422901849217638</v>
      </c>
      <c r="F34" s="29">
        <f>INPUT!G23/INPUT!G24</f>
        <v>15.083988355167394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2.95" customHeight="1" x14ac:dyDescent="0.3">
      <c r="A35" s="13" t="s">
        <v>65</v>
      </c>
      <c r="B35" s="22">
        <f>INPUT!C25/INPUT!C23</f>
        <v>1.1463119868206873E-2</v>
      </c>
      <c r="C35" s="22">
        <f>INPUT!D25/INPUT!D23</f>
        <v>1.325592910417211E-2</v>
      </c>
      <c r="D35" s="22">
        <f>INPUT!E25/INPUT!E23</f>
        <v>1.8316066624692349E-2</v>
      </c>
      <c r="E35" s="22">
        <f>INPUT!F25/INPUT!F23</f>
        <v>2.3268535225296573E-2</v>
      </c>
      <c r="F35" s="22">
        <f>INPUT!G25/INPUT!G23</f>
        <v>2.3883736863944724E-2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2.95" customHeight="1" x14ac:dyDescent="0.3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2.95" customHeight="1" x14ac:dyDescent="0.3">
      <c r="A37" s="25" t="s">
        <v>60</v>
      </c>
      <c r="B37" s="12"/>
      <c r="C37" s="12"/>
      <c r="D37" s="12"/>
      <c r="E37" s="12"/>
      <c r="F37" s="1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6" customHeight="1" x14ac:dyDescent="0.3">
      <c r="A38" s="8"/>
      <c r="B38" s="12"/>
      <c r="C38" s="12"/>
      <c r="D38" s="12"/>
      <c r="E38" s="12"/>
      <c r="F38" s="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9.95" customHeight="1" x14ac:dyDescent="0.3">
      <c r="A39" s="13" t="s">
        <v>39</v>
      </c>
      <c r="B39" s="22">
        <f>IFERROR(INPUT!C7/INPUT!C3,0)</f>
        <v>4.1562500000000002E-2</v>
      </c>
      <c r="C39" s="22">
        <f>IFERROR(INPUT!D7/INPUT!D3,0)</f>
        <v>5.887352236730279E-2</v>
      </c>
      <c r="D39" s="22">
        <f>IFERROR(INPUT!E7/INPUT!E3,0)</f>
        <v>4.4386030792339465E-2</v>
      </c>
      <c r="E39" s="22">
        <f>IFERROR(INPUT!F7/INPUT!F3,0)</f>
        <v>4.5298726738491675E-2</v>
      </c>
      <c r="F39" s="22">
        <f>IFERROR(INPUT!G7/INPUT!G3,0)</f>
        <v>4.8892905558065976E-2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9.95" customHeight="1" x14ac:dyDescent="0.3">
      <c r="A40" s="13" t="s">
        <v>61</v>
      </c>
      <c r="B40" s="29">
        <f>IFERROR(INPUT!C3/(INPUT!C9+INPUT!C10+INPUT!C11+INPUT!C12+INPUT!C13),0)</f>
        <v>1.2461059190031152</v>
      </c>
      <c r="C40" s="29">
        <f>IFERROR(INPUT!D3/(INPUT!D9+INPUT!D10+INPUT!D11+INPUT!D12+INPUT!D13),0)</f>
        <v>1.2359625668449199</v>
      </c>
      <c r="D40" s="29">
        <f>IFERROR(INPUT!E3/(INPUT!E9+INPUT!E10+INPUT!E11+INPUT!E12+INPUT!E13),0)</f>
        <v>1.2870952150797488</v>
      </c>
      <c r="E40" s="29">
        <f>IFERROR(INPUT!F3/(INPUT!F9+INPUT!F10+INPUT!F11+INPUT!F12+INPUT!F13),0)</f>
        <v>1.196484375</v>
      </c>
      <c r="F40" s="29">
        <f>IFERROR(INPUT!G3/(INPUT!G9+INPUT!G10+INPUT!G11+INPUT!G12+INPUT!G13),0)</f>
        <v>1.0845912566163498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9.95" customHeight="1" x14ac:dyDescent="0.3">
      <c r="A41" s="13" t="s">
        <v>62</v>
      </c>
      <c r="B41" s="29">
        <f>IFERROR((INPUT!C9+INPUT!C10+INPUT!C11+INPUT!C12+INPUT!C13)/INPUT!C18,0)</f>
        <v>1.6212121212121211</v>
      </c>
      <c r="C41" s="29">
        <f>IFERROR((INPUT!D9+INPUT!D10+INPUT!D11+INPUT!D12+INPUT!D13)/INPUT!D18,0)</f>
        <v>1.6268448034798819</v>
      </c>
      <c r="D41" s="29">
        <f>IFERROR((INPUT!E9+INPUT!E10+INPUT!E11+INPUT!E12+INPUT!E13)/INPUT!E18,0)</f>
        <v>1.6867764552421327</v>
      </c>
      <c r="E41" s="29">
        <f>IFERROR((INPUT!F9+INPUT!F10+INPUT!F11+INPUT!F12+INPUT!F13)/INPUT!F18,0)</f>
        <v>1.7552279739458347</v>
      </c>
      <c r="F41" s="29">
        <f>IFERROR((INPUT!G9+INPUT!G10+INPUT!G11+INPUT!G12+INPUT!G13)/INPUT!G18,0)</f>
        <v>1.7748782185107863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95" customHeight="1" x14ac:dyDescent="0.3">
      <c r="A42" s="8"/>
      <c r="B42" s="8"/>
      <c r="C42" s="8"/>
      <c r="D42" s="8"/>
      <c r="E42" s="8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95" customHeight="1" x14ac:dyDescent="0.3">
      <c r="A43" s="25" t="s">
        <v>72</v>
      </c>
      <c r="B43" s="31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6" customHeight="1" x14ac:dyDescent="0.3">
      <c r="A44" s="8"/>
      <c r="B44" s="31"/>
      <c r="C44" s="8"/>
      <c r="D44" s="8"/>
      <c r="E44" s="8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95" customHeight="1" x14ac:dyDescent="0.3">
      <c r="A45" s="13" t="s">
        <v>48</v>
      </c>
      <c r="B45" s="29">
        <f>IFERROR(INPUT!C20/(INPUT!C14+INPUT!C15+INPUT!C16),0)</f>
        <v>0.42523705324580596</v>
      </c>
      <c r="C45" s="29">
        <f>IFERROR(INPUT!D20/(INPUT!D14+INPUT!D15+INPUT!D16),0)</f>
        <v>0.536140089418778</v>
      </c>
      <c r="D45" s="29">
        <f>IFERROR(INPUT!E20/(INPUT!E14+INPUT!E15+INPUT!E16),0)</f>
        <v>0.50514647664291368</v>
      </c>
      <c r="E45" s="29">
        <f>IFERROR(INPUT!F20/(INPUT!F14+INPUT!F15+INPUT!F16),0)</f>
        <v>0.47913446676970634</v>
      </c>
      <c r="F45" s="29">
        <f>IFERROR(INPUT!G20/(INPUT!G14+INPUT!G15+INPUT!G16),0)</f>
        <v>0.2895357985837923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95" customHeight="1" x14ac:dyDescent="0.3">
      <c r="A46" s="13" t="s">
        <v>49</v>
      </c>
      <c r="B46" s="29">
        <f>IFERROR(INPUT!C23/(INPUT!C20/INPUT!C26*100),0)</f>
        <v>20.68682075471698</v>
      </c>
      <c r="C46" s="29">
        <f>IFERROR(INPUT!D23/(INPUT!D20/INPUT!D26*100),0)</f>
        <v>14.081050034746351</v>
      </c>
      <c r="D46" s="29">
        <f>IFERROR(INPUT!E23/(INPUT!E20/INPUT!E26*100),0)</f>
        <v>10.816684952978056</v>
      </c>
      <c r="E46" s="29">
        <f>IFERROR(INPUT!F23/(INPUT!F20/INPUT!F26*100),0)</f>
        <v>7.793474758064515</v>
      </c>
      <c r="F46" s="29">
        <f>IFERROR(INPUT!G23/(INPUT!G20/INPUT!G26*100),0)</f>
        <v>11.094847282608695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9.95" customHeight="1" x14ac:dyDescent="0.3">
      <c r="A47" s="13" t="s">
        <v>50</v>
      </c>
      <c r="B47" s="22">
        <f>IFERROR(INPUT!C20/INPUT!C3,0)</f>
        <v>9.1093750000000001E-2</v>
      </c>
      <c r="C47" s="22">
        <f>IFERROR(INPUT!D20/INPUT!D3,0)</f>
        <v>0.11117978830255737</v>
      </c>
      <c r="D47" s="22">
        <f>IFERROR(INPUT!E20/INPUT!E3,0)</f>
        <v>9.5831768681937671E-2</v>
      </c>
      <c r="E47" s="22">
        <f>IFERROR(INPUT!F20/INPUT!F3,0)</f>
        <v>0.10120796604635977</v>
      </c>
      <c r="F47" s="22">
        <f>IFERROR(INPUT!G20/INPUT!G3,0)</f>
        <v>6.6516041572525983E-2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9.95" customHeight="1" x14ac:dyDescent="0.3">
      <c r="A48" s="13" t="s">
        <v>51</v>
      </c>
      <c r="B48" s="22">
        <f>IFERROR(INPUT!C20/(INPUT!C14+INPUT!C15+INPUT!C17+INPUT!C16),0)</f>
        <v>0.35131063573365473</v>
      </c>
      <c r="C48" s="22">
        <f>IFERROR(INPUT!D20/(INPUT!D14+INPUT!D15+INPUT!D17+INPUT!D16),0)</f>
        <v>0.43725311455484656</v>
      </c>
      <c r="D48" s="22">
        <f>IFERROR(INPUT!E20/(INPUT!E14+INPUT!E15+INPUT!E17+INPUT!E16),0)</f>
        <v>0.38690115221346272</v>
      </c>
      <c r="E48" s="22">
        <f>IFERROR(INPUT!F20/(INPUT!F14+INPUT!F15+INPUT!F17+INPUT!F16),0)</f>
        <v>0.3540833809251856</v>
      </c>
      <c r="F48" s="22">
        <f>IFERROR(INPUT!G20/(INPUT!G14+INPUT!G15+INPUT!G17+INPUT!G16),0)</f>
        <v>0.21401570223902297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9.95" customHeight="1" x14ac:dyDescent="0.3">
      <c r="A49" s="8"/>
      <c r="B49" s="31"/>
      <c r="C49" s="8"/>
      <c r="D49" s="8"/>
      <c r="E49" s="8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9.95" customHeight="1" x14ac:dyDescent="0.3">
      <c r="A50" s="32" t="s">
        <v>71</v>
      </c>
      <c r="B50" s="8"/>
      <c r="C50" s="8"/>
      <c r="D50" s="8"/>
      <c r="E50" s="8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9.95" customHeight="1" x14ac:dyDescent="0.3">
      <c r="A51" s="8"/>
      <c r="B51" s="9"/>
      <c r="C51" s="9"/>
      <c r="D51" s="9"/>
      <c r="E51" s="9"/>
      <c r="F51" s="9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9.95" customHeight="1" x14ac:dyDescent="0.3">
      <c r="A52" s="8"/>
      <c r="B52" s="8"/>
      <c r="C52" s="8"/>
      <c r="D52" s="8"/>
      <c r="E52" s="8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9.95" customHeight="1" x14ac:dyDescent="0.3">
      <c r="A53" s="8"/>
      <c r="B53" s="8"/>
      <c r="C53" s="8"/>
      <c r="D53" s="8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9.95" customHeight="1" x14ac:dyDescent="0.3">
      <c r="A54" s="8"/>
      <c r="B54" s="8"/>
      <c r="C54" s="8"/>
      <c r="D54" s="8"/>
      <c r="E54" s="8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9.95" customHeight="1" x14ac:dyDescent="0.3">
      <c r="A55" s="8"/>
      <c r="B55" s="8"/>
      <c r="C55" s="8"/>
      <c r="D55" s="8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9.95" customHeight="1" x14ac:dyDescent="0.3">
      <c r="A56" s="8"/>
      <c r="B56" s="8"/>
      <c r="C56" s="8"/>
      <c r="D56" s="8"/>
      <c r="E56" s="8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9.95" customHeight="1" x14ac:dyDescent="0.3">
      <c r="A57" s="8"/>
      <c r="B57" s="8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9.95" customHeight="1" x14ac:dyDescent="0.3">
      <c r="A58" s="8"/>
      <c r="B58" s="8"/>
      <c r="C58" s="8"/>
      <c r="D58" s="8"/>
      <c r="E58" s="8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9.95" customHeight="1" x14ac:dyDescent="0.3">
      <c r="A59" s="8"/>
      <c r="B59" s="8"/>
      <c r="C59" s="8"/>
      <c r="D59" s="8"/>
      <c r="E59" s="8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9.95" customHeight="1" x14ac:dyDescent="0.3">
      <c r="A60" s="8"/>
      <c r="B60" s="8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9.95" customHeight="1" x14ac:dyDescent="0.3">
      <c r="A61" s="8"/>
      <c r="B61" s="8"/>
      <c r="C61" s="8"/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9.95" customHeight="1" x14ac:dyDescent="0.3">
      <c r="A62" s="8"/>
      <c r="B62" s="8"/>
      <c r="C62" s="8"/>
      <c r="D62" s="8"/>
      <c r="E62" s="8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9.95" customHeight="1" x14ac:dyDescent="0.3">
      <c r="A63" s="8"/>
      <c r="B63" s="8"/>
      <c r="C63" s="8"/>
      <c r="D63" s="8"/>
      <c r="E63" s="8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95" customHeight="1" x14ac:dyDescent="0.3">
      <c r="A64" s="8"/>
      <c r="B64" s="8"/>
      <c r="C64" s="8"/>
      <c r="D64" s="8"/>
      <c r="E64" s="8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9.95" customHeight="1" x14ac:dyDescent="0.3">
      <c r="A65" s="8"/>
      <c r="B65" s="8"/>
      <c r="C65" s="8"/>
      <c r="D65" s="8"/>
      <c r="E65" s="8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9.95" customHeight="1" x14ac:dyDescent="0.3">
      <c r="A66" s="8"/>
      <c r="B66" s="8"/>
      <c r="C66" s="8"/>
      <c r="D66" s="8"/>
      <c r="E66" s="8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9.95" customHeight="1" x14ac:dyDescent="0.3">
      <c r="A67" s="8"/>
      <c r="B67" s="8"/>
      <c r="C67" s="8"/>
      <c r="D67" s="8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9.95" customHeight="1" x14ac:dyDescent="0.3">
      <c r="A68" s="8"/>
      <c r="B68" s="8"/>
      <c r="C68" s="8"/>
      <c r="D68" s="8"/>
      <c r="E68" s="8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9.95" customHeight="1" x14ac:dyDescent="0.3">
      <c r="A69" s="8"/>
      <c r="B69" s="8"/>
      <c r="C69" s="8"/>
      <c r="D69" s="8"/>
      <c r="E69" s="8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9.95" customHeight="1" x14ac:dyDescent="0.3">
      <c r="A70" s="8"/>
      <c r="B70" s="8"/>
      <c r="C70" s="8"/>
      <c r="D70" s="8"/>
      <c r="E70" s="8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9.95" customHeight="1" x14ac:dyDescent="0.3">
      <c r="A71" s="8"/>
      <c r="B71" s="8"/>
      <c r="C71" s="8"/>
      <c r="D71" s="8"/>
      <c r="E71" s="8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9.95" customHeight="1" x14ac:dyDescent="0.3">
      <c r="A72" s="8"/>
      <c r="B72" s="8"/>
      <c r="C72" s="8"/>
      <c r="D72" s="8"/>
      <c r="E72" s="8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9.95" customHeight="1" x14ac:dyDescent="0.3">
      <c r="A73" s="8"/>
      <c r="B73" s="8"/>
      <c r="C73" s="8"/>
      <c r="D73" s="8"/>
      <c r="E73" s="8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9.95" customHeight="1" x14ac:dyDescent="0.3">
      <c r="A74" s="8"/>
      <c r="B74" s="8"/>
      <c r="C74" s="8"/>
      <c r="D74" s="8"/>
      <c r="E74" s="8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9.95" customHeight="1" x14ac:dyDescent="0.3">
      <c r="A75" s="8"/>
      <c r="B75" s="8"/>
      <c r="C75" s="8"/>
      <c r="D75" s="8"/>
      <c r="E75" s="8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9.95" customHeight="1" x14ac:dyDescent="0.3">
      <c r="A76" s="8"/>
      <c r="B76" s="8"/>
      <c r="C76" s="8"/>
      <c r="D76" s="8"/>
      <c r="E76" s="8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9.95" customHeight="1" x14ac:dyDescent="0.3">
      <c r="A77" s="8"/>
      <c r="B77" s="8"/>
      <c r="C77" s="8"/>
      <c r="D77" s="8"/>
      <c r="E77" s="8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9.95" customHeight="1" x14ac:dyDescent="0.3">
      <c r="A78" s="8"/>
      <c r="B78" s="8"/>
      <c r="C78" s="8"/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9.95" customHeight="1" x14ac:dyDescent="0.3">
      <c r="A79" s="8"/>
      <c r="B79" s="8"/>
      <c r="C79" s="8"/>
      <c r="D79" s="8"/>
      <c r="E79" s="8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9.95" customHeight="1" x14ac:dyDescent="0.3">
      <c r="A80" s="8"/>
      <c r="B80" s="8"/>
      <c r="C80" s="8"/>
      <c r="D80" s="8"/>
      <c r="E80" s="8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9.95" customHeight="1" x14ac:dyDescent="0.3">
      <c r="A81" s="8"/>
      <c r="B81" s="8"/>
      <c r="C81" s="8"/>
      <c r="D81" s="8"/>
      <c r="E81" s="8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9.95" customHeight="1" x14ac:dyDescent="0.3">
      <c r="A82" s="8"/>
      <c r="B82" s="8"/>
      <c r="C82" s="8"/>
      <c r="D82" s="8"/>
      <c r="E82" s="8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9.95" customHeight="1" x14ac:dyDescent="0.3">
      <c r="A83" s="8"/>
      <c r="B83" s="8"/>
      <c r="C83" s="8"/>
      <c r="D83" s="8"/>
      <c r="E83" s="8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9.95" customHeight="1" x14ac:dyDescent="0.3">
      <c r="A84" s="8"/>
      <c r="B84" s="8"/>
      <c r="C84" s="8"/>
      <c r="D84" s="8"/>
      <c r="E84" s="8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26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26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26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26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26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6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OVERVIEW</vt:lpstr>
      <vt:lpstr>INCOME STATEMENT ANALYSIS</vt:lpstr>
      <vt:lpstr>BALANCE SHEET ANALYSIS</vt:lpstr>
      <vt:lpstr>RATIO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Lower</dc:creator>
  <cp:lastModifiedBy>paul lower</cp:lastModifiedBy>
  <dcterms:created xsi:type="dcterms:W3CDTF">2016-06-20T16:00:38Z</dcterms:created>
  <dcterms:modified xsi:type="dcterms:W3CDTF">2016-07-25T14:08:52Z</dcterms:modified>
</cp:coreProperties>
</file>